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/>
  <mc:AlternateContent xmlns:mc="http://schemas.openxmlformats.org/markup-compatibility/2006">
    <mc:Choice Requires="x15">
      <x15ac:absPath xmlns:x15ac="http://schemas.microsoft.com/office/spreadsheetml/2010/11/ac" url="X:\MJL_COVID\ESTATISTICAS SITE\2025\ESPUMANTES\"/>
    </mc:Choice>
  </mc:AlternateContent>
  <xr:revisionPtr revIDLastSave="0" documentId="13_ncr:1_{46CDA4C9-C59A-4F38-A817-D50C589360A4}" xr6:coauthVersionLast="47" xr6:coauthVersionMax="47" xr10:uidLastSave="{00000000-0000-0000-0000-000000000000}"/>
  <bookViews>
    <workbookView xWindow="-120" yWindow="-120" windowWidth="21840" windowHeight="13020" xr2:uid="{00000000-000D-0000-FFFF-FFFF00000000}"/>
  </bookViews>
  <sheets>
    <sheet name="Indice" sheetId="11" r:id="rId1"/>
    <sheet name="1" sheetId="2" r:id="rId2"/>
    <sheet name="2" sheetId="13" r:id="rId3"/>
    <sheet name="3" sheetId="3" r:id="rId4"/>
    <sheet name="4" sheetId="9" r:id="rId5"/>
    <sheet name="5" sheetId="1" r:id="rId6"/>
    <sheet name="6" sheetId="6" r:id="rId7"/>
    <sheet name="7" sheetId="7" r:id="rId8"/>
    <sheet name="8" sheetId="16" r:id="rId9"/>
    <sheet name="9" sheetId="10" r:id="rId10"/>
    <sheet name="10" sheetId="14" r:id="rId11"/>
    <sheet name="11" sheetId="18" r:id="rId12"/>
  </sheets>
  <definedNames>
    <definedName name="_xlnm.Print_Area" localSheetId="0">Indice!$B$1:$N$15</definedName>
    <definedName name="Z_D2454DF7_9151_402B_B9E4_208D72282370_.wvu.PrintArea" localSheetId="0" hidden="1">Indice!$B$1:$N$15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B14" i="10" l="1"/>
  <c r="AB15" i="10"/>
  <c r="AB16" i="10"/>
  <c r="AB6" i="10"/>
  <c r="AB5" i="10" s="1"/>
  <c r="AB7" i="10"/>
  <c r="K24" i="10"/>
  <c r="L24" i="10"/>
  <c r="K25" i="10"/>
  <c r="L25" i="10"/>
  <c r="K26" i="10"/>
  <c r="L26" i="10"/>
  <c r="K18" i="10"/>
  <c r="K14" i="10"/>
  <c r="K5" i="10"/>
  <c r="K23" i="10" s="1"/>
  <c r="B37" i="14"/>
  <c r="C37" i="14"/>
  <c r="D37" i="14"/>
  <c r="E37" i="14"/>
  <c r="F37" i="14"/>
  <c r="G37" i="14"/>
  <c r="H37" i="14"/>
  <c r="I37" i="14"/>
  <c r="J37" i="14"/>
  <c r="K37" i="14"/>
  <c r="L37" i="14"/>
  <c r="B38" i="14"/>
  <c r="C38" i="14"/>
  <c r="D38" i="14"/>
  <c r="E38" i="14"/>
  <c r="F38" i="14"/>
  <c r="G38" i="14"/>
  <c r="H38" i="14"/>
  <c r="I38" i="14"/>
  <c r="J38" i="14"/>
  <c r="K38" i="14"/>
  <c r="L38" i="14"/>
  <c r="B39" i="14"/>
  <c r="C39" i="14"/>
  <c r="D39" i="14"/>
  <c r="E39" i="14"/>
  <c r="F39" i="14"/>
  <c r="G39" i="14"/>
  <c r="H39" i="14"/>
  <c r="I39" i="14"/>
  <c r="J39" i="14"/>
  <c r="K39" i="14"/>
  <c r="L39" i="14"/>
  <c r="B40" i="14"/>
  <c r="E40" i="14"/>
  <c r="F40" i="14"/>
  <c r="G40" i="14"/>
  <c r="H40" i="14"/>
  <c r="J40" i="14"/>
  <c r="L40" i="14"/>
  <c r="D41" i="14"/>
  <c r="E41" i="14"/>
  <c r="F41" i="14"/>
  <c r="G41" i="14"/>
  <c r="H41" i="14"/>
  <c r="I41" i="14"/>
  <c r="J41" i="14"/>
  <c r="K41" i="14"/>
  <c r="L41" i="14"/>
  <c r="B42" i="14"/>
  <c r="C42" i="14"/>
  <c r="D42" i="14"/>
  <c r="E42" i="14"/>
  <c r="F42" i="14"/>
  <c r="G42" i="14"/>
  <c r="H42" i="14"/>
  <c r="I42" i="14"/>
  <c r="J42" i="14"/>
  <c r="K42" i="14"/>
  <c r="L42" i="14"/>
  <c r="C43" i="14"/>
  <c r="D43" i="14"/>
  <c r="H43" i="14"/>
  <c r="I43" i="14"/>
  <c r="J43" i="14"/>
  <c r="K43" i="14"/>
  <c r="L43" i="14"/>
  <c r="F44" i="14"/>
  <c r="G44" i="14"/>
  <c r="H44" i="14"/>
  <c r="I44" i="14"/>
  <c r="J44" i="14"/>
  <c r="K44" i="14"/>
  <c r="L44" i="14"/>
  <c r="I45" i="14"/>
  <c r="J45" i="14"/>
  <c r="K45" i="14"/>
  <c r="L45" i="14"/>
  <c r="B46" i="14"/>
  <c r="C46" i="14"/>
  <c r="D46" i="14"/>
  <c r="E46" i="14"/>
  <c r="F46" i="14"/>
  <c r="G46" i="14"/>
  <c r="H46" i="14"/>
  <c r="I46" i="14"/>
  <c r="J46" i="14"/>
  <c r="K46" i="14"/>
  <c r="L46" i="14"/>
  <c r="J36" i="14"/>
  <c r="K36" i="14"/>
  <c r="J47" i="14"/>
  <c r="K47" i="14"/>
  <c r="X32" i="14"/>
  <c r="X22" i="14"/>
  <c r="X23" i="14"/>
  <c r="X24" i="14"/>
  <c r="X25" i="14"/>
  <c r="X26" i="14"/>
  <c r="X27" i="14"/>
  <c r="X28" i="14"/>
  <c r="X29" i="14"/>
  <c r="X30" i="14"/>
  <c r="X31" i="14"/>
  <c r="X21" i="14"/>
  <c r="X16" i="14"/>
  <c r="X6" i="14"/>
  <c r="X7" i="14"/>
  <c r="X8" i="14"/>
  <c r="X9" i="14"/>
  <c r="X10" i="14"/>
  <c r="X11" i="14"/>
  <c r="X12" i="14"/>
  <c r="X13" i="14"/>
  <c r="X14" i="14"/>
  <c r="X15" i="14"/>
  <c r="X5" i="14"/>
  <c r="J46" i="18"/>
  <c r="X32" i="18"/>
  <c r="X22" i="18"/>
  <c r="X23" i="18"/>
  <c r="X24" i="18"/>
  <c r="X25" i="18"/>
  <c r="X26" i="18"/>
  <c r="X27" i="18"/>
  <c r="X28" i="18"/>
  <c r="X29" i="18"/>
  <c r="X30" i="18"/>
  <c r="X31" i="18"/>
  <c r="X21" i="18"/>
  <c r="J31" i="18"/>
  <c r="J15" i="18"/>
  <c r="X6" i="18"/>
  <c r="X7" i="18"/>
  <c r="X8" i="18"/>
  <c r="X9" i="18"/>
  <c r="X10" i="18"/>
  <c r="X11" i="18"/>
  <c r="X12" i="18"/>
  <c r="X13" i="18"/>
  <c r="X14" i="18"/>
  <c r="X15" i="18"/>
  <c r="X16" i="18" s="1"/>
  <c r="X5" i="18"/>
  <c r="B37" i="18"/>
  <c r="C37" i="18"/>
  <c r="D37" i="18"/>
  <c r="E37" i="18"/>
  <c r="F37" i="18"/>
  <c r="G37" i="18"/>
  <c r="H37" i="18"/>
  <c r="I37" i="18"/>
  <c r="J37" i="18"/>
  <c r="K37" i="18"/>
  <c r="L37" i="18"/>
  <c r="B38" i="18"/>
  <c r="C38" i="18"/>
  <c r="D38" i="18"/>
  <c r="E38" i="18"/>
  <c r="F38" i="18"/>
  <c r="G38" i="18"/>
  <c r="H38" i="18"/>
  <c r="I38" i="18"/>
  <c r="J38" i="18"/>
  <c r="K38" i="18"/>
  <c r="L38" i="18"/>
  <c r="B39" i="18"/>
  <c r="C39" i="18"/>
  <c r="D39" i="18"/>
  <c r="E39" i="18"/>
  <c r="F39" i="18"/>
  <c r="G39" i="18"/>
  <c r="H39" i="18"/>
  <c r="I39" i="18"/>
  <c r="J39" i="18"/>
  <c r="K39" i="18"/>
  <c r="L39" i="18"/>
  <c r="B40" i="18"/>
  <c r="C40" i="18"/>
  <c r="D40" i="18"/>
  <c r="E40" i="18"/>
  <c r="F40" i="18"/>
  <c r="G40" i="18"/>
  <c r="H40" i="18"/>
  <c r="I40" i="18"/>
  <c r="J40" i="18"/>
  <c r="K40" i="18"/>
  <c r="L40" i="18"/>
  <c r="B41" i="18"/>
  <c r="C41" i="18"/>
  <c r="D41" i="18"/>
  <c r="E41" i="18"/>
  <c r="F41" i="18"/>
  <c r="G41" i="18"/>
  <c r="H41" i="18"/>
  <c r="I41" i="18"/>
  <c r="J41" i="18"/>
  <c r="K41" i="18"/>
  <c r="L41" i="18"/>
  <c r="N41" i="18" s="1"/>
  <c r="B42" i="18"/>
  <c r="C42" i="18"/>
  <c r="E42" i="18"/>
  <c r="F42" i="18"/>
  <c r="G42" i="18"/>
  <c r="H42" i="18"/>
  <c r="I42" i="18"/>
  <c r="J42" i="18"/>
  <c r="L42" i="18"/>
  <c r="C43" i="18"/>
  <c r="D43" i="18"/>
  <c r="E43" i="18"/>
  <c r="F43" i="18"/>
  <c r="G43" i="18"/>
  <c r="H43" i="18"/>
  <c r="I43" i="18"/>
  <c r="J43" i="18"/>
  <c r="K43" i="18"/>
  <c r="L43" i="18"/>
  <c r="B44" i="18"/>
  <c r="C44" i="18"/>
  <c r="D44" i="18"/>
  <c r="E44" i="18"/>
  <c r="F44" i="18"/>
  <c r="G44" i="18"/>
  <c r="H44" i="18"/>
  <c r="I44" i="18"/>
  <c r="J44" i="18"/>
  <c r="K44" i="18"/>
  <c r="L44" i="18"/>
  <c r="I45" i="18"/>
  <c r="J45" i="18"/>
  <c r="K45" i="18"/>
  <c r="L45" i="18"/>
  <c r="B46" i="18"/>
  <c r="C46" i="18"/>
  <c r="D46" i="18"/>
  <c r="E46" i="18"/>
  <c r="F46" i="18"/>
  <c r="G46" i="18"/>
  <c r="H46" i="18"/>
  <c r="I46" i="18"/>
  <c r="K46" i="18"/>
  <c r="L46" i="18"/>
  <c r="J36" i="18"/>
  <c r="K36" i="18"/>
  <c r="J47" i="18"/>
  <c r="K47" i="18"/>
  <c r="J15" i="14"/>
  <c r="J31" i="14"/>
  <c r="L47" i="18"/>
  <c r="I47" i="18"/>
  <c r="H47" i="18"/>
  <c r="G47" i="18"/>
  <c r="F47" i="18"/>
  <c r="E47" i="18"/>
  <c r="D47" i="18"/>
  <c r="C47" i="18"/>
  <c r="B47" i="18"/>
  <c r="N40" i="18"/>
  <c r="N38" i="18"/>
  <c r="L36" i="18"/>
  <c r="N36" i="18" s="1"/>
  <c r="I36" i="18"/>
  <c r="H36" i="18"/>
  <c r="G36" i="18"/>
  <c r="F36" i="18"/>
  <c r="E36" i="18"/>
  <c r="D36" i="18"/>
  <c r="C36" i="18"/>
  <c r="B36" i="18"/>
  <c r="N32" i="18"/>
  <c r="W31" i="18"/>
  <c r="L31" i="18"/>
  <c r="K31" i="18"/>
  <c r="I31" i="18"/>
  <c r="H31" i="18"/>
  <c r="G31" i="18"/>
  <c r="F31" i="18"/>
  <c r="E31" i="18"/>
  <c r="S31" i="18" s="1"/>
  <c r="D31" i="18"/>
  <c r="C31" i="18"/>
  <c r="B31" i="18"/>
  <c r="Z30" i="18"/>
  <c r="Y30" i="18"/>
  <c r="W30" i="18"/>
  <c r="V30" i="18"/>
  <c r="U30" i="18"/>
  <c r="T30" i="18"/>
  <c r="S30" i="18"/>
  <c r="R30" i="18"/>
  <c r="Q30" i="18"/>
  <c r="P30" i="18"/>
  <c r="N30" i="18"/>
  <c r="Z29" i="18"/>
  <c r="Y29" i="18"/>
  <c r="W29" i="18"/>
  <c r="V29" i="18"/>
  <c r="U29" i="18"/>
  <c r="T29" i="18"/>
  <c r="S29" i="18"/>
  <c r="R29" i="18"/>
  <c r="Q29" i="18"/>
  <c r="P29" i="18"/>
  <c r="N29" i="18"/>
  <c r="Z28" i="18"/>
  <c r="Y28" i="18"/>
  <c r="W28" i="18"/>
  <c r="V28" i="18"/>
  <c r="U28" i="18"/>
  <c r="T28" i="18"/>
  <c r="S28" i="18"/>
  <c r="R28" i="18"/>
  <c r="Q28" i="18"/>
  <c r="P28" i="18"/>
  <c r="N28" i="18"/>
  <c r="Z27" i="18"/>
  <c r="Y27" i="18"/>
  <c r="W27" i="18"/>
  <c r="V27" i="18"/>
  <c r="U27" i="18"/>
  <c r="T27" i="18"/>
  <c r="S27" i="18"/>
  <c r="R27" i="18"/>
  <c r="Q27" i="18"/>
  <c r="P27" i="18"/>
  <c r="Z26" i="18"/>
  <c r="Y26" i="18"/>
  <c r="W26" i="18"/>
  <c r="V26" i="18"/>
  <c r="U26" i="18"/>
  <c r="T26" i="18"/>
  <c r="S26" i="18"/>
  <c r="R26" i="18"/>
  <c r="Q26" i="18"/>
  <c r="P26" i="18"/>
  <c r="N26" i="18"/>
  <c r="Z25" i="18"/>
  <c r="Y25" i="18"/>
  <c r="W25" i="18"/>
  <c r="V25" i="18"/>
  <c r="U25" i="18"/>
  <c r="T25" i="18"/>
  <c r="S25" i="18"/>
  <c r="R25" i="18"/>
  <c r="Q25" i="18"/>
  <c r="P25" i="18"/>
  <c r="N25" i="18"/>
  <c r="Z24" i="18"/>
  <c r="Y24" i="18"/>
  <c r="W24" i="18"/>
  <c r="V24" i="18"/>
  <c r="U24" i="18"/>
  <c r="T24" i="18"/>
  <c r="S24" i="18"/>
  <c r="R24" i="18"/>
  <c r="Q24" i="18"/>
  <c r="P24" i="18"/>
  <c r="N24" i="18"/>
  <c r="Z23" i="18"/>
  <c r="Y23" i="18"/>
  <c r="W23" i="18"/>
  <c r="V23" i="18"/>
  <c r="U23" i="18"/>
  <c r="T23" i="18"/>
  <c r="S23" i="18"/>
  <c r="R23" i="18"/>
  <c r="Q23" i="18"/>
  <c r="P23" i="18"/>
  <c r="N23" i="18"/>
  <c r="Z22" i="18"/>
  <c r="Y22" i="18"/>
  <c r="W22" i="18"/>
  <c r="W32" i="18" s="1"/>
  <c r="V22" i="18"/>
  <c r="U22" i="18"/>
  <c r="T22" i="18"/>
  <c r="S22" i="18"/>
  <c r="R22" i="18"/>
  <c r="Q22" i="18"/>
  <c r="P22" i="18"/>
  <c r="N22" i="18"/>
  <c r="Z21" i="18"/>
  <c r="Y21" i="18"/>
  <c r="W21" i="18"/>
  <c r="V21" i="18"/>
  <c r="U21" i="18"/>
  <c r="T21" i="18"/>
  <c r="S21" i="18"/>
  <c r="R21" i="18"/>
  <c r="Q21" i="18"/>
  <c r="P21" i="18"/>
  <c r="N21" i="18"/>
  <c r="N16" i="18"/>
  <c r="L15" i="18"/>
  <c r="K15" i="18"/>
  <c r="Y15" i="18" s="1"/>
  <c r="I15" i="18"/>
  <c r="W15" i="18" s="1"/>
  <c r="H15" i="18"/>
  <c r="V15" i="18" s="1"/>
  <c r="G15" i="18"/>
  <c r="U15" i="18" s="1"/>
  <c r="F15" i="18"/>
  <c r="T15" i="18" s="1"/>
  <c r="E15" i="18"/>
  <c r="S15" i="18" s="1"/>
  <c r="D15" i="18"/>
  <c r="R15" i="18" s="1"/>
  <c r="C15" i="18"/>
  <c r="Q15" i="18" s="1"/>
  <c r="B15" i="18"/>
  <c r="P15" i="18" s="1"/>
  <c r="Z14" i="18"/>
  <c r="Y14" i="18"/>
  <c r="W14" i="18"/>
  <c r="V14" i="18"/>
  <c r="U14" i="18"/>
  <c r="T14" i="18"/>
  <c r="S14" i="18"/>
  <c r="R14" i="18"/>
  <c r="Q14" i="18"/>
  <c r="P14" i="18"/>
  <c r="N14" i="18"/>
  <c r="Z13" i="18"/>
  <c r="Y13" i="18"/>
  <c r="W13" i="18"/>
  <c r="V13" i="18"/>
  <c r="U13" i="18"/>
  <c r="T13" i="18"/>
  <c r="S13" i="18"/>
  <c r="R13" i="18"/>
  <c r="Q13" i="18"/>
  <c r="P13" i="18"/>
  <c r="N13" i="18"/>
  <c r="Z12" i="18"/>
  <c r="Y12" i="18"/>
  <c r="W12" i="18"/>
  <c r="V12" i="18"/>
  <c r="U12" i="18"/>
  <c r="T12" i="18"/>
  <c r="S12" i="18"/>
  <c r="R12" i="18"/>
  <c r="Q12" i="18"/>
  <c r="P12" i="18"/>
  <c r="N12" i="18"/>
  <c r="Z11" i="18"/>
  <c r="Y11" i="18"/>
  <c r="W11" i="18"/>
  <c r="V11" i="18"/>
  <c r="U11" i="18"/>
  <c r="T11" i="18"/>
  <c r="S11" i="18"/>
  <c r="R11" i="18"/>
  <c r="Q11" i="18"/>
  <c r="P11" i="18"/>
  <c r="Z10" i="18"/>
  <c r="Y10" i="18"/>
  <c r="W10" i="18"/>
  <c r="V10" i="18"/>
  <c r="U10" i="18"/>
  <c r="T10" i="18"/>
  <c r="S10" i="18"/>
  <c r="R10" i="18"/>
  <c r="Q10" i="18"/>
  <c r="P10" i="18"/>
  <c r="N10" i="18"/>
  <c r="Z9" i="18"/>
  <c r="Y9" i="18"/>
  <c r="W9" i="18"/>
  <c r="V9" i="18"/>
  <c r="U9" i="18"/>
  <c r="T9" i="18"/>
  <c r="S9" i="18"/>
  <c r="R9" i="18"/>
  <c r="Q9" i="18"/>
  <c r="P9" i="18"/>
  <c r="N9" i="18"/>
  <c r="Z8" i="18"/>
  <c r="Y8" i="18"/>
  <c r="W8" i="18"/>
  <c r="V8" i="18"/>
  <c r="U8" i="18"/>
  <c r="T8" i="18"/>
  <c r="S8" i="18"/>
  <c r="R8" i="18"/>
  <c r="Q8" i="18"/>
  <c r="P8" i="18"/>
  <c r="N8" i="18"/>
  <c r="Z7" i="18"/>
  <c r="Y7" i="18"/>
  <c r="W7" i="18"/>
  <c r="V7" i="18"/>
  <c r="U7" i="18"/>
  <c r="T7" i="18"/>
  <c r="S7" i="18"/>
  <c r="R7" i="18"/>
  <c r="Q7" i="18"/>
  <c r="P7" i="18"/>
  <c r="N7" i="18"/>
  <c r="Z6" i="18"/>
  <c r="Y6" i="18"/>
  <c r="W6" i="18"/>
  <c r="V6" i="18"/>
  <c r="U6" i="18"/>
  <c r="T6" i="18"/>
  <c r="S6" i="18"/>
  <c r="R6" i="18"/>
  <c r="Q6" i="18"/>
  <c r="P6" i="18"/>
  <c r="N6" i="18"/>
  <c r="Z5" i="18"/>
  <c r="Y5" i="18"/>
  <c r="W5" i="18"/>
  <c r="V5" i="18"/>
  <c r="U5" i="18"/>
  <c r="T5" i="18"/>
  <c r="S5" i="18"/>
  <c r="R5" i="18"/>
  <c r="Q5" i="18"/>
  <c r="P5" i="18"/>
  <c r="N5" i="18"/>
  <c r="B37" i="16"/>
  <c r="C37" i="16"/>
  <c r="D37" i="16"/>
  <c r="E37" i="16"/>
  <c r="F37" i="16"/>
  <c r="G37" i="16"/>
  <c r="H37" i="16"/>
  <c r="I37" i="16"/>
  <c r="J37" i="16"/>
  <c r="K37" i="16"/>
  <c r="L37" i="16"/>
  <c r="N37" i="16" s="1"/>
  <c r="B38" i="16"/>
  <c r="C38" i="16"/>
  <c r="D38" i="16"/>
  <c r="E38" i="16"/>
  <c r="F38" i="16"/>
  <c r="G38" i="16"/>
  <c r="H38" i="16"/>
  <c r="I38" i="16"/>
  <c r="J38" i="16"/>
  <c r="K38" i="16"/>
  <c r="L38" i="16"/>
  <c r="B39" i="16"/>
  <c r="C39" i="16"/>
  <c r="D39" i="16"/>
  <c r="E39" i="16"/>
  <c r="F39" i="16"/>
  <c r="G39" i="16"/>
  <c r="H39" i="16"/>
  <c r="I39" i="16"/>
  <c r="J39" i="16"/>
  <c r="K39" i="16"/>
  <c r="L39" i="16"/>
  <c r="B40" i="16"/>
  <c r="C40" i="16"/>
  <c r="D40" i="16"/>
  <c r="E40" i="16"/>
  <c r="F40" i="16"/>
  <c r="G40" i="16"/>
  <c r="H40" i="16"/>
  <c r="I40" i="16"/>
  <c r="J40" i="16"/>
  <c r="K40" i="16"/>
  <c r="L40" i="16"/>
  <c r="B41" i="16"/>
  <c r="C41" i="16"/>
  <c r="D41" i="16"/>
  <c r="E41" i="16"/>
  <c r="F41" i="16"/>
  <c r="G41" i="16"/>
  <c r="H41" i="16"/>
  <c r="I41" i="16"/>
  <c r="J41" i="16"/>
  <c r="K41" i="16"/>
  <c r="L41" i="16"/>
  <c r="B42" i="16"/>
  <c r="C42" i="16"/>
  <c r="D42" i="16"/>
  <c r="E42" i="16"/>
  <c r="F42" i="16"/>
  <c r="G42" i="16"/>
  <c r="H42" i="16"/>
  <c r="I42" i="16"/>
  <c r="J42" i="16"/>
  <c r="K42" i="16"/>
  <c r="L42" i="16"/>
  <c r="B43" i="16"/>
  <c r="C43" i="16"/>
  <c r="D43" i="16"/>
  <c r="E43" i="16"/>
  <c r="F43" i="16"/>
  <c r="G43" i="16"/>
  <c r="H43" i="16"/>
  <c r="I43" i="16"/>
  <c r="J43" i="16"/>
  <c r="K43" i="16"/>
  <c r="L43" i="16"/>
  <c r="I44" i="16"/>
  <c r="J44" i="16"/>
  <c r="K44" i="16"/>
  <c r="L44" i="16"/>
  <c r="B45" i="16"/>
  <c r="C45" i="16"/>
  <c r="D45" i="16"/>
  <c r="E45" i="16"/>
  <c r="F45" i="16"/>
  <c r="G45" i="16"/>
  <c r="H45" i="16"/>
  <c r="I45" i="16"/>
  <c r="J45" i="16"/>
  <c r="K45" i="16"/>
  <c r="L45" i="16"/>
  <c r="N45" i="16" s="1"/>
  <c r="C15" i="16"/>
  <c r="Q15" i="16" s="1"/>
  <c r="D15" i="16"/>
  <c r="E15" i="16"/>
  <c r="F15" i="16"/>
  <c r="G15" i="16"/>
  <c r="U15" i="16" s="1"/>
  <c r="H15" i="16"/>
  <c r="V15" i="16" s="1"/>
  <c r="I15" i="16"/>
  <c r="J15" i="16"/>
  <c r="K15" i="16"/>
  <c r="L15" i="16"/>
  <c r="N15" i="16" s="1"/>
  <c r="B15" i="16"/>
  <c r="L47" i="16"/>
  <c r="K47" i="16"/>
  <c r="J47" i="16"/>
  <c r="I47" i="16"/>
  <c r="H47" i="16"/>
  <c r="G47" i="16"/>
  <c r="F47" i="16"/>
  <c r="E47" i="16"/>
  <c r="D47" i="16"/>
  <c r="C47" i="16"/>
  <c r="B47" i="16"/>
  <c r="N38" i="16"/>
  <c r="L36" i="16"/>
  <c r="K36" i="16"/>
  <c r="J36" i="16"/>
  <c r="I36" i="16"/>
  <c r="H36" i="16"/>
  <c r="G36" i="16"/>
  <c r="F36" i="16"/>
  <c r="E36" i="16"/>
  <c r="D36" i="16"/>
  <c r="C36" i="16"/>
  <c r="B36" i="16"/>
  <c r="Z32" i="16"/>
  <c r="Y32" i="16"/>
  <c r="X32" i="16"/>
  <c r="W32" i="16"/>
  <c r="V32" i="16"/>
  <c r="U32" i="16"/>
  <c r="T32" i="16"/>
  <c r="S32" i="16"/>
  <c r="R32" i="16"/>
  <c r="Q32" i="16"/>
  <c r="P32" i="16"/>
  <c r="N32" i="16"/>
  <c r="L31" i="16"/>
  <c r="Z31" i="16" s="1"/>
  <c r="K31" i="16"/>
  <c r="K46" i="16" s="1"/>
  <c r="J31" i="16"/>
  <c r="X31" i="16" s="1"/>
  <c r="I31" i="16"/>
  <c r="I46" i="16" s="1"/>
  <c r="H31" i="16"/>
  <c r="G31" i="16"/>
  <c r="G46" i="16" s="1"/>
  <c r="F31" i="16"/>
  <c r="T31" i="16" s="1"/>
  <c r="E31" i="16"/>
  <c r="E46" i="16" s="1"/>
  <c r="D31" i="16"/>
  <c r="R31" i="16" s="1"/>
  <c r="C31" i="16"/>
  <c r="Q31" i="16" s="1"/>
  <c r="B31" i="16"/>
  <c r="P31" i="16" s="1"/>
  <c r="Z30" i="16"/>
  <c r="Y30" i="16"/>
  <c r="X30" i="16"/>
  <c r="W30" i="16"/>
  <c r="V30" i="16"/>
  <c r="U30" i="16"/>
  <c r="T30" i="16"/>
  <c r="S30" i="16"/>
  <c r="R30" i="16"/>
  <c r="Q30" i="16"/>
  <c r="P30" i="16"/>
  <c r="N30" i="16"/>
  <c r="Z29" i="16"/>
  <c r="Y29" i="16"/>
  <c r="X29" i="16"/>
  <c r="W29" i="16"/>
  <c r="V29" i="16"/>
  <c r="U29" i="16"/>
  <c r="T29" i="16"/>
  <c r="S29" i="16"/>
  <c r="R29" i="16"/>
  <c r="Q29" i="16"/>
  <c r="P29" i="16"/>
  <c r="N29" i="16"/>
  <c r="Z28" i="16"/>
  <c r="Y28" i="16"/>
  <c r="X28" i="16"/>
  <c r="W28" i="16"/>
  <c r="V28" i="16"/>
  <c r="U28" i="16"/>
  <c r="T28" i="16"/>
  <c r="S28" i="16"/>
  <c r="R28" i="16"/>
  <c r="Q28" i="16"/>
  <c r="P28" i="16"/>
  <c r="N28" i="16"/>
  <c r="Z27" i="16"/>
  <c r="Y27" i="16"/>
  <c r="X27" i="16"/>
  <c r="W27" i="16"/>
  <c r="V27" i="16"/>
  <c r="U27" i="16"/>
  <c r="T27" i="16"/>
  <c r="S27" i="16"/>
  <c r="R27" i="16"/>
  <c r="Q27" i="16"/>
  <c r="P27" i="16"/>
  <c r="N27" i="16"/>
  <c r="Z26" i="16"/>
  <c r="Y26" i="16"/>
  <c r="X26" i="16"/>
  <c r="W26" i="16"/>
  <c r="V26" i="16"/>
  <c r="U26" i="16"/>
  <c r="T26" i="16"/>
  <c r="S26" i="16"/>
  <c r="R26" i="16"/>
  <c r="Q26" i="16"/>
  <c r="P26" i="16"/>
  <c r="N26" i="16"/>
  <c r="Z25" i="16"/>
  <c r="Y25" i="16"/>
  <c r="X25" i="16"/>
  <c r="W25" i="16"/>
  <c r="V25" i="16"/>
  <c r="U25" i="16"/>
  <c r="T25" i="16"/>
  <c r="S25" i="16"/>
  <c r="R25" i="16"/>
  <c r="Q25" i="16"/>
  <c r="P25" i="16"/>
  <c r="N25" i="16"/>
  <c r="Z24" i="16"/>
  <c r="Y24" i="16"/>
  <c r="X24" i="16"/>
  <c r="W24" i="16"/>
  <c r="V24" i="16"/>
  <c r="U24" i="16"/>
  <c r="T24" i="16"/>
  <c r="S24" i="16"/>
  <c r="R24" i="16"/>
  <c r="Q24" i="16"/>
  <c r="P24" i="16"/>
  <c r="N24" i="16"/>
  <c r="Z23" i="16"/>
  <c r="Y23" i="16"/>
  <c r="X23" i="16"/>
  <c r="W23" i="16"/>
  <c r="V23" i="16"/>
  <c r="U23" i="16"/>
  <c r="T23" i="16"/>
  <c r="S23" i="16"/>
  <c r="R23" i="16"/>
  <c r="Q23" i="16"/>
  <c r="P23" i="16"/>
  <c r="N23" i="16"/>
  <c r="Z22" i="16"/>
  <c r="Y22" i="16"/>
  <c r="X22" i="16"/>
  <c r="W22" i="16"/>
  <c r="V22" i="16"/>
  <c r="U22" i="16"/>
  <c r="T22" i="16"/>
  <c r="S22" i="16"/>
  <c r="R22" i="16"/>
  <c r="Q22" i="16"/>
  <c r="P22" i="16"/>
  <c r="N22" i="16"/>
  <c r="Z21" i="16"/>
  <c r="Y21" i="16"/>
  <c r="X21" i="16"/>
  <c r="W21" i="16"/>
  <c r="V21" i="16"/>
  <c r="U21" i="16"/>
  <c r="T21" i="16"/>
  <c r="S21" i="16"/>
  <c r="R21" i="16"/>
  <c r="Q21" i="16"/>
  <c r="P21" i="16"/>
  <c r="N21" i="16"/>
  <c r="N16" i="16"/>
  <c r="Y15" i="16"/>
  <c r="W15" i="16"/>
  <c r="S15" i="16"/>
  <c r="R15" i="16"/>
  <c r="Z14" i="16"/>
  <c r="Y14" i="16"/>
  <c r="X14" i="16"/>
  <c r="W14" i="16"/>
  <c r="V14" i="16"/>
  <c r="U14" i="16"/>
  <c r="T14" i="16"/>
  <c r="S14" i="16"/>
  <c r="R14" i="16"/>
  <c r="Q14" i="16"/>
  <c r="P14" i="16"/>
  <c r="N14" i="16"/>
  <c r="Z13" i="16"/>
  <c r="Y13" i="16"/>
  <c r="X13" i="16"/>
  <c r="W13" i="16"/>
  <c r="V13" i="16"/>
  <c r="U13" i="16"/>
  <c r="T13" i="16"/>
  <c r="S13" i="16"/>
  <c r="R13" i="16"/>
  <c r="Q13" i="16"/>
  <c r="P13" i="16"/>
  <c r="N13" i="16"/>
  <c r="Z12" i="16"/>
  <c r="Y12" i="16"/>
  <c r="X12" i="16"/>
  <c r="W12" i="16"/>
  <c r="V12" i="16"/>
  <c r="U12" i="16"/>
  <c r="T12" i="16"/>
  <c r="S12" i="16"/>
  <c r="R12" i="16"/>
  <c r="Q12" i="16"/>
  <c r="P12" i="16"/>
  <c r="N12" i="16"/>
  <c r="Z11" i="16"/>
  <c r="Y11" i="16"/>
  <c r="X11" i="16"/>
  <c r="W11" i="16"/>
  <c r="V11" i="16"/>
  <c r="U11" i="16"/>
  <c r="T11" i="16"/>
  <c r="S11" i="16"/>
  <c r="R11" i="16"/>
  <c r="Q11" i="16"/>
  <c r="P11" i="16"/>
  <c r="N11" i="16"/>
  <c r="Z10" i="16"/>
  <c r="Y10" i="16"/>
  <c r="X10" i="16"/>
  <c r="W10" i="16"/>
  <c r="V10" i="16"/>
  <c r="U10" i="16"/>
  <c r="T10" i="16"/>
  <c r="S10" i="16"/>
  <c r="R10" i="16"/>
  <c r="Q10" i="16"/>
  <c r="P10" i="16"/>
  <c r="N10" i="16"/>
  <c r="Z9" i="16"/>
  <c r="Y9" i="16"/>
  <c r="X9" i="16"/>
  <c r="W9" i="16"/>
  <c r="V9" i="16"/>
  <c r="U9" i="16"/>
  <c r="T9" i="16"/>
  <c r="S9" i="16"/>
  <c r="R9" i="16"/>
  <c r="Q9" i="16"/>
  <c r="P9" i="16"/>
  <c r="N9" i="16"/>
  <c r="Z8" i="16"/>
  <c r="Y8" i="16"/>
  <c r="X8" i="16"/>
  <c r="W8" i="16"/>
  <c r="V8" i="16"/>
  <c r="U8" i="16"/>
  <c r="T8" i="16"/>
  <c r="S8" i="16"/>
  <c r="R8" i="16"/>
  <c r="Q8" i="16"/>
  <c r="P8" i="16"/>
  <c r="N8" i="16"/>
  <c r="Z7" i="16"/>
  <c r="Y7" i="16"/>
  <c r="X7" i="16"/>
  <c r="W7" i="16"/>
  <c r="V7" i="16"/>
  <c r="U7" i="16"/>
  <c r="T7" i="16"/>
  <c r="S7" i="16"/>
  <c r="R7" i="16"/>
  <c r="Q7" i="16"/>
  <c r="P7" i="16"/>
  <c r="N7" i="16"/>
  <c r="Z6" i="16"/>
  <c r="Y6" i="16"/>
  <c r="X6" i="16"/>
  <c r="W6" i="16"/>
  <c r="V6" i="16"/>
  <c r="U6" i="16"/>
  <c r="T6" i="16"/>
  <c r="S6" i="16"/>
  <c r="R6" i="16"/>
  <c r="Q6" i="16"/>
  <c r="P6" i="16"/>
  <c r="N6" i="16"/>
  <c r="Z5" i="16"/>
  <c r="Y5" i="16"/>
  <c r="X5" i="16"/>
  <c r="W5" i="16"/>
  <c r="V5" i="16"/>
  <c r="U5" i="16"/>
  <c r="T5" i="16"/>
  <c r="S5" i="16"/>
  <c r="R5" i="16"/>
  <c r="Q5" i="16"/>
  <c r="P5" i="16"/>
  <c r="N5" i="16"/>
  <c r="B44" i="7"/>
  <c r="C44" i="7"/>
  <c r="D44" i="7"/>
  <c r="E44" i="7"/>
  <c r="F44" i="7"/>
  <c r="G44" i="7"/>
  <c r="H44" i="7"/>
  <c r="I44" i="7"/>
  <c r="J44" i="7"/>
  <c r="K44" i="7"/>
  <c r="L44" i="7"/>
  <c r="B45" i="7"/>
  <c r="C45" i="7"/>
  <c r="D45" i="7"/>
  <c r="E45" i="7"/>
  <c r="F45" i="7"/>
  <c r="G45" i="7"/>
  <c r="H45" i="7"/>
  <c r="I45" i="7"/>
  <c r="J45" i="7"/>
  <c r="K45" i="7"/>
  <c r="L45" i="7"/>
  <c r="X32" i="7"/>
  <c r="X22" i="7"/>
  <c r="X23" i="7"/>
  <c r="X24" i="7"/>
  <c r="X25" i="7"/>
  <c r="X26" i="7"/>
  <c r="X27" i="7"/>
  <c r="X28" i="7"/>
  <c r="X29" i="7"/>
  <c r="X30" i="7"/>
  <c r="X21" i="7"/>
  <c r="X6" i="7"/>
  <c r="X7" i="7"/>
  <c r="X8" i="7"/>
  <c r="X9" i="7"/>
  <c r="X10" i="7"/>
  <c r="X11" i="7"/>
  <c r="X12" i="7"/>
  <c r="X13" i="7"/>
  <c r="X14" i="7"/>
  <c r="X5" i="7"/>
  <c r="B43" i="7"/>
  <c r="C43" i="7"/>
  <c r="D43" i="7"/>
  <c r="E43" i="7"/>
  <c r="F43" i="7"/>
  <c r="G43" i="7"/>
  <c r="H43" i="7"/>
  <c r="I43" i="7"/>
  <c r="J43" i="7"/>
  <c r="K43" i="7"/>
  <c r="L43" i="7"/>
  <c r="J47" i="7"/>
  <c r="K47" i="7"/>
  <c r="J36" i="7"/>
  <c r="K36" i="7"/>
  <c r="J37" i="7"/>
  <c r="K37" i="7"/>
  <c r="J38" i="7"/>
  <c r="K38" i="7"/>
  <c r="J39" i="7"/>
  <c r="K39" i="7"/>
  <c r="J40" i="7"/>
  <c r="K40" i="7"/>
  <c r="J41" i="7"/>
  <c r="K41" i="7"/>
  <c r="J42" i="7"/>
  <c r="K42" i="7"/>
  <c r="N16" i="7"/>
  <c r="J31" i="7"/>
  <c r="J15" i="7"/>
  <c r="X15" i="7" s="1"/>
  <c r="Z15" i="6"/>
  <c r="Z13" i="6"/>
  <c r="Z14" i="6"/>
  <c r="Z12" i="6"/>
  <c r="Z5" i="6"/>
  <c r="AA5" i="6"/>
  <c r="Z6" i="6"/>
  <c r="AA6" i="6"/>
  <c r="AA8" i="6" s="1"/>
  <c r="Z7" i="6"/>
  <c r="AA7" i="6"/>
  <c r="Z8" i="6"/>
  <c r="J19" i="6"/>
  <c r="K19" i="6"/>
  <c r="J20" i="6"/>
  <c r="K20" i="6"/>
  <c r="J21" i="6"/>
  <c r="K21" i="6"/>
  <c r="J22" i="6"/>
  <c r="K22" i="6"/>
  <c r="J15" i="6"/>
  <c r="J8" i="6"/>
  <c r="K23" i="1"/>
  <c r="L23" i="1"/>
  <c r="K24" i="1"/>
  <c r="L24" i="1"/>
  <c r="K25" i="1"/>
  <c r="L25" i="1"/>
  <c r="K26" i="1"/>
  <c r="L26" i="1"/>
  <c r="K18" i="1"/>
  <c r="L18" i="1"/>
  <c r="K9" i="1"/>
  <c r="L9" i="1"/>
  <c r="K14" i="1"/>
  <c r="K5" i="1"/>
  <c r="K19" i="9"/>
  <c r="L19" i="9"/>
  <c r="K20" i="9"/>
  <c r="L20" i="9"/>
  <c r="K14" i="9"/>
  <c r="K7" i="9"/>
  <c r="W45" i="3"/>
  <c r="W38" i="3"/>
  <c r="W39" i="3"/>
  <c r="W40" i="3"/>
  <c r="W41" i="3"/>
  <c r="W42" i="3"/>
  <c r="W43" i="3"/>
  <c r="W44" i="3"/>
  <c r="W37" i="3"/>
  <c r="C45" i="3"/>
  <c r="D45" i="3"/>
  <c r="E45" i="3"/>
  <c r="F45" i="3"/>
  <c r="G45" i="3"/>
  <c r="H45" i="3"/>
  <c r="I45" i="3"/>
  <c r="J45" i="3"/>
  <c r="K45" i="3"/>
  <c r="B45" i="3"/>
  <c r="W31" i="3"/>
  <c r="X31" i="3"/>
  <c r="W22" i="3"/>
  <c r="W23" i="3"/>
  <c r="W24" i="3"/>
  <c r="W25" i="3"/>
  <c r="W26" i="3"/>
  <c r="W27" i="3"/>
  <c r="W28" i="3"/>
  <c r="W29" i="3"/>
  <c r="W30" i="3"/>
  <c r="W21" i="3"/>
  <c r="C31" i="3"/>
  <c r="D31" i="3"/>
  <c r="E31" i="3"/>
  <c r="F31" i="3"/>
  <c r="G31" i="3"/>
  <c r="H31" i="3"/>
  <c r="I31" i="3"/>
  <c r="J31" i="3"/>
  <c r="K31" i="3"/>
  <c r="B31" i="3"/>
  <c r="C15" i="3"/>
  <c r="D15" i="3"/>
  <c r="E15" i="3"/>
  <c r="F15" i="3"/>
  <c r="G15" i="3"/>
  <c r="H15" i="3"/>
  <c r="I15" i="3"/>
  <c r="J15" i="3"/>
  <c r="K15" i="3"/>
  <c r="B15" i="3"/>
  <c r="W5" i="3"/>
  <c r="W6" i="3"/>
  <c r="W7" i="3"/>
  <c r="W8" i="3"/>
  <c r="W9" i="3"/>
  <c r="W10" i="3"/>
  <c r="W11" i="3"/>
  <c r="W12" i="3"/>
  <c r="W13" i="3"/>
  <c r="W14" i="3"/>
  <c r="W4" i="3"/>
  <c r="W15" i="3" s="1"/>
  <c r="W34" i="13"/>
  <c r="W35" i="13"/>
  <c r="W33" i="13"/>
  <c r="W5" i="13"/>
  <c r="W6" i="13"/>
  <c r="W7" i="13"/>
  <c r="W8" i="13"/>
  <c r="W9" i="13"/>
  <c r="W10" i="13"/>
  <c r="W11" i="13"/>
  <c r="W12" i="13"/>
  <c r="W13" i="13"/>
  <c r="W14" i="13"/>
  <c r="W15" i="13"/>
  <c r="W16" i="13"/>
  <c r="W17" i="13"/>
  <c r="W18" i="13"/>
  <c r="W19" i="13"/>
  <c r="W20" i="13"/>
  <c r="W21" i="13"/>
  <c r="W22" i="13"/>
  <c r="W23" i="13"/>
  <c r="W24" i="13"/>
  <c r="W25" i="13"/>
  <c r="W26" i="13"/>
  <c r="W27" i="13"/>
  <c r="W28" i="13"/>
  <c r="W29" i="13"/>
  <c r="W30" i="13"/>
  <c r="W31" i="13"/>
  <c r="W32" i="13"/>
  <c r="W4" i="13"/>
  <c r="C33" i="13"/>
  <c r="D33" i="13"/>
  <c r="E33" i="13"/>
  <c r="F33" i="13"/>
  <c r="G33" i="13"/>
  <c r="H33" i="13"/>
  <c r="I33" i="13"/>
  <c r="J33" i="13"/>
  <c r="K33" i="13"/>
  <c r="B33" i="13"/>
  <c r="K34" i="13"/>
  <c r="K35" i="13"/>
  <c r="I34" i="13"/>
  <c r="J34" i="13"/>
  <c r="I35" i="13"/>
  <c r="J35" i="13"/>
  <c r="K14" i="2"/>
  <c r="L14" i="2"/>
  <c r="K15" i="2"/>
  <c r="L15" i="2"/>
  <c r="K16" i="2"/>
  <c r="L16" i="2"/>
  <c r="K17" i="2"/>
  <c r="L17" i="2"/>
  <c r="K18" i="2"/>
  <c r="L18" i="2"/>
  <c r="K19" i="2"/>
  <c r="L19" i="2"/>
  <c r="K20" i="2"/>
  <c r="L20" i="2"/>
  <c r="K7" i="2"/>
  <c r="K10" i="2" s="1"/>
  <c r="K4" i="2"/>
  <c r="I19" i="6"/>
  <c r="I20" i="6"/>
  <c r="I21" i="6"/>
  <c r="I15" i="6"/>
  <c r="Y12" i="6" s="1"/>
  <c r="I8" i="6"/>
  <c r="Y6" i="6" s="1"/>
  <c r="K8" i="6"/>
  <c r="J24" i="1"/>
  <c r="J25" i="1"/>
  <c r="J26" i="1"/>
  <c r="J14" i="1"/>
  <c r="Z15" i="1" s="1"/>
  <c r="J5" i="1"/>
  <c r="Z7" i="1" s="1"/>
  <c r="K9" i="10" l="1"/>
  <c r="N44" i="18"/>
  <c r="N37" i="18"/>
  <c r="S32" i="18"/>
  <c r="N15" i="18"/>
  <c r="R31" i="18"/>
  <c r="R32" i="18" s="1"/>
  <c r="N43" i="18"/>
  <c r="N45" i="18"/>
  <c r="S16" i="18"/>
  <c r="W16" i="18"/>
  <c r="N39" i="18"/>
  <c r="N47" i="18"/>
  <c r="P16" i="18"/>
  <c r="T16" i="18"/>
  <c r="Y16" i="18"/>
  <c r="Q16" i="18"/>
  <c r="U16" i="18"/>
  <c r="Z15" i="18"/>
  <c r="Z16" i="18" s="1"/>
  <c r="N46" i="18"/>
  <c r="V31" i="18"/>
  <c r="V32" i="18" s="1"/>
  <c r="R16" i="18"/>
  <c r="V16" i="18"/>
  <c r="N31" i="18"/>
  <c r="P31" i="18"/>
  <c r="P32" i="18" s="1"/>
  <c r="T31" i="18"/>
  <c r="T32" i="18" s="1"/>
  <c r="Y31" i="18"/>
  <c r="Y32" i="18" s="1"/>
  <c r="Q31" i="18"/>
  <c r="Q32" i="18" s="1"/>
  <c r="U31" i="18"/>
  <c r="U32" i="18" s="1"/>
  <c r="Z31" i="18"/>
  <c r="Z32" i="18" s="1"/>
  <c r="H46" i="16"/>
  <c r="F46" i="16"/>
  <c r="L46" i="16"/>
  <c r="D46" i="16"/>
  <c r="J46" i="16"/>
  <c r="B46" i="16"/>
  <c r="C46" i="16"/>
  <c r="S16" i="16"/>
  <c r="W16" i="16"/>
  <c r="N39" i="16"/>
  <c r="N47" i="16"/>
  <c r="Q16" i="16"/>
  <c r="U16" i="16"/>
  <c r="Y16" i="16"/>
  <c r="N36" i="16"/>
  <c r="N40" i="16"/>
  <c r="N44" i="16"/>
  <c r="R16" i="16"/>
  <c r="V16" i="16"/>
  <c r="N43" i="16"/>
  <c r="N41" i="16"/>
  <c r="N42" i="16"/>
  <c r="P15" i="16"/>
  <c r="P16" i="16" s="1"/>
  <c r="T15" i="16"/>
  <c r="T16" i="16" s="1"/>
  <c r="X15" i="16"/>
  <c r="X16" i="16" s="1"/>
  <c r="U31" i="16"/>
  <c r="V31" i="16"/>
  <c r="Z15" i="16"/>
  <c r="Z16" i="16" s="1"/>
  <c r="N31" i="16"/>
  <c r="S31" i="16"/>
  <c r="W31" i="16"/>
  <c r="N46" i="16"/>
  <c r="Y31" i="16"/>
  <c r="X16" i="7"/>
  <c r="J46" i="7"/>
  <c r="X31" i="7"/>
  <c r="Y14" i="6"/>
  <c r="Y7" i="6"/>
  <c r="Y13" i="6"/>
  <c r="Y5" i="6"/>
  <c r="Y8" i="6" s="1"/>
  <c r="I22" i="6"/>
  <c r="Z6" i="1"/>
  <c r="J9" i="1"/>
  <c r="Z5" i="1"/>
  <c r="Z16" i="1"/>
  <c r="Z14" i="1" s="1"/>
  <c r="J18" i="1"/>
  <c r="J23" i="1"/>
  <c r="C18" i="1"/>
  <c r="D18" i="1"/>
  <c r="E18" i="1"/>
  <c r="F18" i="1"/>
  <c r="G18" i="1"/>
  <c r="C23" i="1"/>
  <c r="D23" i="1"/>
  <c r="E23" i="1"/>
  <c r="F23" i="1"/>
  <c r="G23" i="1"/>
  <c r="C24" i="1"/>
  <c r="D24" i="1"/>
  <c r="E24" i="1"/>
  <c r="F24" i="1"/>
  <c r="G24" i="1"/>
  <c r="H24" i="1"/>
  <c r="I24" i="1"/>
  <c r="M24" i="1"/>
  <c r="N38" i="14"/>
  <c r="B47" i="14"/>
  <c r="C47" i="14"/>
  <c r="D47" i="14"/>
  <c r="E47" i="14"/>
  <c r="F47" i="14"/>
  <c r="G47" i="14"/>
  <c r="H47" i="14"/>
  <c r="I47" i="14"/>
  <c r="L47" i="14"/>
  <c r="C36" i="14"/>
  <c r="D36" i="14"/>
  <c r="E36" i="14"/>
  <c r="F36" i="14"/>
  <c r="G36" i="14"/>
  <c r="H36" i="14"/>
  <c r="I36" i="14"/>
  <c r="L36" i="14"/>
  <c r="B36" i="14"/>
  <c r="P22" i="14"/>
  <c r="Q22" i="14"/>
  <c r="R22" i="14"/>
  <c r="S22" i="14"/>
  <c r="T22" i="14"/>
  <c r="U22" i="14"/>
  <c r="V22" i="14"/>
  <c r="W22" i="14"/>
  <c r="Y22" i="14"/>
  <c r="Z22" i="14"/>
  <c r="P23" i="14"/>
  <c r="Q23" i="14"/>
  <c r="R23" i="14"/>
  <c r="S23" i="14"/>
  <c r="T23" i="14"/>
  <c r="U23" i="14"/>
  <c r="V23" i="14"/>
  <c r="W23" i="14"/>
  <c r="Y23" i="14"/>
  <c r="Z23" i="14"/>
  <c r="P24" i="14"/>
  <c r="Q24" i="14"/>
  <c r="R24" i="14"/>
  <c r="S24" i="14"/>
  <c r="T24" i="14"/>
  <c r="U24" i="14"/>
  <c r="V24" i="14"/>
  <c r="W24" i="14"/>
  <c r="Y24" i="14"/>
  <c r="Z24" i="14"/>
  <c r="P25" i="14"/>
  <c r="Q25" i="14"/>
  <c r="R25" i="14"/>
  <c r="S25" i="14"/>
  <c r="T25" i="14"/>
  <c r="U25" i="14"/>
  <c r="V25" i="14"/>
  <c r="W25" i="14"/>
  <c r="Y25" i="14"/>
  <c r="Z25" i="14"/>
  <c r="P26" i="14"/>
  <c r="Q26" i="14"/>
  <c r="R26" i="14"/>
  <c r="S26" i="14"/>
  <c r="T26" i="14"/>
  <c r="U26" i="14"/>
  <c r="V26" i="14"/>
  <c r="W26" i="14"/>
  <c r="Y26" i="14"/>
  <c r="Z26" i="14"/>
  <c r="P27" i="14"/>
  <c r="Q27" i="14"/>
  <c r="R27" i="14"/>
  <c r="S27" i="14"/>
  <c r="T27" i="14"/>
  <c r="U27" i="14"/>
  <c r="V27" i="14"/>
  <c r="W27" i="14"/>
  <c r="Y27" i="14"/>
  <c r="Z27" i="14"/>
  <c r="P28" i="14"/>
  <c r="Q28" i="14"/>
  <c r="R28" i="14"/>
  <c r="S28" i="14"/>
  <c r="T28" i="14"/>
  <c r="U28" i="14"/>
  <c r="V28" i="14"/>
  <c r="W28" i="14"/>
  <c r="Y28" i="14"/>
  <c r="Z28" i="14"/>
  <c r="P29" i="14"/>
  <c r="Q29" i="14"/>
  <c r="R29" i="14"/>
  <c r="S29" i="14"/>
  <c r="T29" i="14"/>
  <c r="U29" i="14"/>
  <c r="V29" i="14"/>
  <c r="W29" i="14"/>
  <c r="Y29" i="14"/>
  <c r="Z29" i="14"/>
  <c r="P30" i="14"/>
  <c r="Q30" i="14"/>
  <c r="R30" i="14"/>
  <c r="S30" i="14"/>
  <c r="T30" i="14"/>
  <c r="U30" i="14"/>
  <c r="V30" i="14"/>
  <c r="W30" i="14"/>
  <c r="Y30" i="14"/>
  <c r="Z30" i="14"/>
  <c r="Z21" i="14"/>
  <c r="Y21" i="14"/>
  <c r="W21" i="14"/>
  <c r="V21" i="14"/>
  <c r="U21" i="14"/>
  <c r="T21" i="14"/>
  <c r="S21" i="14"/>
  <c r="R21" i="14"/>
  <c r="Q21" i="14"/>
  <c r="P21" i="14"/>
  <c r="N44" i="14" l="1"/>
  <c r="N42" i="14"/>
  <c r="Y15" i="6"/>
  <c r="N47" i="14"/>
  <c r="N36" i="14"/>
  <c r="N45" i="14"/>
  <c r="N43" i="14"/>
  <c r="N41" i="14"/>
  <c r="N39" i="14"/>
  <c r="N37" i="14"/>
  <c r="N22" i="14"/>
  <c r="N23" i="14"/>
  <c r="N24" i="14"/>
  <c r="N25" i="14"/>
  <c r="N26" i="14"/>
  <c r="N27" i="14"/>
  <c r="N28" i="14"/>
  <c r="N29" i="14"/>
  <c r="N30" i="14"/>
  <c r="N32" i="14"/>
  <c r="N21" i="14"/>
  <c r="W6" i="14"/>
  <c r="W7" i="14"/>
  <c r="W8" i="14"/>
  <c r="W9" i="14"/>
  <c r="W10" i="14"/>
  <c r="W11" i="14"/>
  <c r="W12" i="14"/>
  <c r="W13" i="14"/>
  <c r="W14" i="14"/>
  <c r="W5" i="14"/>
  <c r="N6" i="14"/>
  <c r="N7" i="14"/>
  <c r="N8" i="14"/>
  <c r="N10" i="14"/>
  <c r="N11" i="14"/>
  <c r="N12" i="14"/>
  <c r="N13" i="14"/>
  <c r="N14" i="14"/>
  <c r="N16" i="14"/>
  <c r="N5" i="14"/>
  <c r="I15" i="14"/>
  <c r="W15" i="14" s="1"/>
  <c r="K15" i="14"/>
  <c r="I31" i="14"/>
  <c r="K31" i="14"/>
  <c r="J24" i="10"/>
  <c r="J25" i="10"/>
  <c r="J26" i="10"/>
  <c r="W16" i="14" l="1"/>
  <c r="Y31" i="14"/>
  <c r="Y32" i="14" s="1"/>
  <c r="W31" i="14"/>
  <c r="W32" i="14" s="1"/>
  <c r="J5" i="10"/>
  <c r="J14" i="10"/>
  <c r="B37" i="7"/>
  <c r="D37" i="7"/>
  <c r="E37" i="7"/>
  <c r="F37" i="7"/>
  <c r="G37" i="7"/>
  <c r="H37" i="7"/>
  <c r="I37" i="7"/>
  <c r="L37" i="7"/>
  <c r="B38" i="7"/>
  <c r="C38" i="7"/>
  <c r="D38" i="7"/>
  <c r="E38" i="7"/>
  <c r="F38" i="7"/>
  <c r="G38" i="7"/>
  <c r="H38" i="7"/>
  <c r="I38" i="7"/>
  <c r="L38" i="7"/>
  <c r="N38" i="7" s="1"/>
  <c r="C39" i="7"/>
  <c r="D39" i="7"/>
  <c r="E39" i="7"/>
  <c r="F39" i="7"/>
  <c r="G39" i="7"/>
  <c r="H39" i="7"/>
  <c r="I39" i="7"/>
  <c r="L39" i="7"/>
  <c r="B40" i="7"/>
  <c r="C40" i="7"/>
  <c r="D40" i="7"/>
  <c r="E40" i="7"/>
  <c r="F40" i="7"/>
  <c r="G40" i="7"/>
  <c r="H40" i="7"/>
  <c r="I40" i="7"/>
  <c r="L40" i="7"/>
  <c r="N40" i="7" s="1"/>
  <c r="C41" i="7"/>
  <c r="D41" i="7"/>
  <c r="E41" i="7"/>
  <c r="F41" i="7"/>
  <c r="G41" i="7"/>
  <c r="H41" i="7"/>
  <c r="I41" i="7"/>
  <c r="L41" i="7"/>
  <c r="I42" i="7"/>
  <c r="L42" i="7"/>
  <c r="N42" i="7" s="1"/>
  <c r="N43" i="7"/>
  <c r="B47" i="7"/>
  <c r="C47" i="7"/>
  <c r="D47" i="7"/>
  <c r="E47" i="7"/>
  <c r="F47" i="7"/>
  <c r="G47" i="7"/>
  <c r="H47" i="7"/>
  <c r="I47" i="7"/>
  <c r="L47" i="7"/>
  <c r="C36" i="7"/>
  <c r="D36" i="7"/>
  <c r="E36" i="7"/>
  <c r="F36" i="7"/>
  <c r="G36" i="7"/>
  <c r="H36" i="7"/>
  <c r="I36" i="7"/>
  <c r="L36" i="7"/>
  <c r="N36" i="7" s="1"/>
  <c r="B36" i="7"/>
  <c r="P22" i="7"/>
  <c r="Q22" i="7"/>
  <c r="R22" i="7"/>
  <c r="S22" i="7"/>
  <c r="T22" i="7"/>
  <c r="U22" i="7"/>
  <c r="V22" i="7"/>
  <c r="W22" i="7"/>
  <c r="Y22" i="7"/>
  <c r="Z22" i="7"/>
  <c r="P23" i="7"/>
  <c r="Q23" i="7"/>
  <c r="R23" i="7"/>
  <c r="S23" i="7"/>
  <c r="T23" i="7"/>
  <c r="U23" i="7"/>
  <c r="V23" i="7"/>
  <c r="W23" i="7"/>
  <c r="Y23" i="7"/>
  <c r="Z23" i="7"/>
  <c r="P24" i="7"/>
  <c r="Q24" i="7"/>
  <c r="R24" i="7"/>
  <c r="S24" i="7"/>
  <c r="T24" i="7"/>
  <c r="U24" i="7"/>
  <c r="V24" i="7"/>
  <c r="W24" i="7"/>
  <c r="Y24" i="7"/>
  <c r="Z24" i="7"/>
  <c r="P25" i="7"/>
  <c r="Q25" i="7"/>
  <c r="R25" i="7"/>
  <c r="S25" i="7"/>
  <c r="T25" i="7"/>
  <c r="U25" i="7"/>
  <c r="V25" i="7"/>
  <c r="W25" i="7"/>
  <c r="Y25" i="7"/>
  <c r="Z25" i="7"/>
  <c r="P26" i="7"/>
  <c r="Q26" i="7"/>
  <c r="R26" i="7"/>
  <c r="S26" i="7"/>
  <c r="T26" i="7"/>
  <c r="U26" i="7"/>
  <c r="V26" i="7"/>
  <c r="W26" i="7"/>
  <c r="Y26" i="7"/>
  <c r="Z26" i="7"/>
  <c r="P27" i="7"/>
  <c r="Q27" i="7"/>
  <c r="R27" i="7"/>
  <c r="S27" i="7"/>
  <c r="T27" i="7"/>
  <c r="U27" i="7"/>
  <c r="V27" i="7"/>
  <c r="W27" i="7"/>
  <c r="Y27" i="7"/>
  <c r="Z27" i="7"/>
  <c r="P28" i="7"/>
  <c r="Q28" i="7"/>
  <c r="R28" i="7"/>
  <c r="S28" i="7"/>
  <c r="T28" i="7"/>
  <c r="U28" i="7"/>
  <c r="V28" i="7"/>
  <c r="W28" i="7"/>
  <c r="Y28" i="7"/>
  <c r="Z28" i="7"/>
  <c r="P29" i="7"/>
  <c r="Q29" i="7"/>
  <c r="R29" i="7"/>
  <c r="S29" i="7"/>
  <c r="T29" i="7"/>
  <c r="U29" i="7"/>
  <c r="V29" i="7"/>
  <c r="W29" i="7"/>
  <c r="Y29" i="7"/>
  <c r="Z29" i="7"/>
  <c r="P30" i="7"/>
  <c r="Q30" i="7"/>
  <c r="R30" i="7"/>
  <c r="S30" i="7"/>
  <c r="T30" i="7"/>
  <c r="U30" i="7"/>
  <c r="V30" i="7"/>
  <c r="W30" i="7"/>
  <c r="Y30" i="7"/>
  <c r="Z30" i="7"/>
  <c r="P32" i="7"/>
  <c r="Q32" i="7"/>
  <c r="R32" i="7"/>
  <c r="S32" i="7"/>
  <c r="T32" i="7"/>
  <c r="U32" i="7"/>
  <c r="V32" i="7"/>
  <c r="W32" i="7"/>
  <c r="Y32" i="7"/>
  <c r="Z32" i="7"/>
  <c r="Z21" i="7"/>
  <c r="Y21" i="7"/>
  <c r="W21" i="7"/>
  <c r="V21" i="7"/>
  <c r="U21" i="7"/>
  <c r="T21" i="7"/>
  <c r="S21" i="7"/>
  <c r="R21" i="7"/>
  <c r="Q21" i="7"/>
  <c r="P21" i="7"/>
  <c r="I31" i="7"/>
  <c r="N22" i="7"/>
  <c r="N23" i="7"/>
  <c r="N24" i="7"/>
  <c r="N25" i="7"/>
  <c r="N26" i="7"/>
  <c r="N27" i="7"/>
  <c r="N28" i="7"/>
  <c r="N29" i="7"/>
  <c r="N30" i="7"/>
  <c r="N32" i="7"/>
  <c r="N21" i="7"/>
  <c r="W6" i="7"/>
  <c r="W7" i="7"/>
  <c r="W8" i="7"/>
  <c r="W9" i="7"/>
  <c r="W10" i="7"/>
  <c r="W11" i="7"/>
  <c r="W12" i="7"/>
  <c r="W13" i="7"/>
  <c r="W14" i="7"/>
  <c r="W5" i="7"/>
  <c r="N6" i="7"/>
  <c r="N7" i="7"/>
  <c r="N8" i="7"/>
  <c r="N9" i="7"/>
  <c r="N10" i="7"/>
  <c r="N11" i="7"/>
  <c r="N12" i="7"/>
  <c r="N13" i="7"/>
  <c r="N14" i="7"/>
  <c r="N5" i="7"/>
  <c r="I15" i="7"/>
  <c r="W15" i="7" s="1"/>
  <c r="B15" i="7"/>
  <c r="C15" i="7"/>
  <c r="D15" i="7"/>
  <c r="E15" i="7"/>
  <c r="F15" i="7"/>
  <c r="G15" i="7"/>
  <c r="U15" i="7" s="1"/>
  <c r="H15" i="7"/>
  <c r="V15" i="7" s="1"/>
  <c r="K15" i="7"/>
  <c r="Y15" i="7" s="1"/>
  <c r="L15" i="7"/>
  <c r="N15" i="7" s="1"/>
  <c r="J19" i="9"/>
  <c r="J20" i="9"/>
  <c r="J14" i="9"/>
  <c r="J7" i="9"/>
  <c r="V38" i="3"/>
  <c r="V39" i="3"/>
  <c r="V40" i="3"/>
  <c r="V41" i="3"/>
  <c r="V42" i="3"/>
  <c r="V43" i="3"/>
  <c r="V44" i="3"/>
  <c r="V37" i="3"/>
  <c r="V22" i="3"/>
  <c r="V23" i="3"/>
  <c r="V24" i="3"/>
  <c r="V25" i="3"/>
  <c r="V26" i="3"/>
  <c r="V27" i="3"/>
  <c r="V28" i="3"/>
  <c r="V29" i="3"/>
  <c r="V30" i="3"/>
  <c r="V21" i="3"/>
  <c r="V5" i="3"/>
  <c r="V6" i="3"/>
  <c r="V7" i="3"/>
  <c r="V8" i="3"/>
  <c r="V9" i="3"/>
  <c r="V10" i="3"/>
  <c r="V11" i="3"/>
  <c r="V12" i="3"/>
  <c r="V13" i="3"/>
  <c r="V14" i="3"/>
  <c r="V4" i="3"/>
  <c r="P5" i="13"/>
  <c r="Q5" i="13"/>
  <c r="R5" i="13"/>
  <c r="S5" i="13"/>
  <c r="T5" i="13"/>
  <c r="U5" i="13"/>
  <c r="V5" i="13"/>
  <c r="X5" i="13"/>
  <c r="Y5" i="13"/>
  <c r="P6" i="13"/>
  <c r="Q6" i="13"/>
  <c r="R6" i="13"/>
  <c r="S6" i="13"/>
  <c r="T6" i="13"/>
  <c r="U6" i="13"/>
  <c r="V6" i="13"/>
  <c r="X6" i="13"/>
  <c r="Y6" i="13"/>
  <c r="P7" i="13"/>
  <c r="Q7" i="13"/>
  <c r="R7" i="13"/>
  <c r="S7" i="13"/>
  <c r="T7" i="13"/>
  <c r="U7" i="13"/>
  <c r="V7" i="13"/>
  <c r="X7" i="13"/>
  <c r="Y7" i="13"/>
  <c r="P8" i="13"/>
  <c r="Q8" i="13"/>
  <c r="R8" i="13"/>
  <c r="S8" i="13"/>
  <c r="T8" i="13"/>
  <c r="U8" i="13"/>
  <c r="V8" i="13"/>
  <c r="X8" i="13"/>
  <c r="Y8" i="13"/>
  <c r="P9" i="13"/>
  <c r="Q9" i="13"/>
  <c r="R9" i="13"/>
  <c r="S9" i="13"/>
  <c r="T9" i="13"/>
  <c r="U9" i="13"/>
  <c r="V9" i="13"/>
  <c r="X9" i="13"/>
  <c r="Y9" i="13"/>
  <c r="P10" i="13"/>
  <c r="Q10" i="13"/>
  <c r="R10" i="13"/>
  <c r="S10" i="13"/>
  <c r="T10" i="13"/>
  <c r="U10" i="13"/>
  <c r="V10" i="13"/>
  <c r="X10" i="13"/>
  <c r="Y10" i="13"/>
  <c r="P11" i="13"/>
  <c r="Q11" i="13"/>
  <c r="R11" i="13"/>
  <c r="S11" i="13"/>
  <c r="T11" i="13"/>
  <c r="U11" i="13"/>
  <c r="V11" i="13"/>
  <c r="X11" i="13"/>
  <c r="Y11" i="13"/>
  <c r="P12" i="13"/>
  <c r="Q12" i="13"/>
  <c r="R12" i="13"/>
  <c r="S12" i="13"/>
  <c r="T12" i="13"/>
  <c r="U12" i="13"/>
  <c r="V12" i="13"/>
  <c r="X12" i="13"/>
  <c r="Y12" i="13"/>
  <c r="P13" i="13"/>
  <c r="Q13" i="13"/>
  <c r="R13" i="13"/>
  <c r="S13" i="13"/>
  <c r="T13" i="13"/>
  <c r="U13" i="13"/>
  <c r="V13" i="13"/>
  <c r="X13" i="13"/>
  <c r="Y13" i="13"/>
  <c r="P14" i="13"/>
  <c r="Q14" i="13"/>
  <c r="R14" i="13"/>
  <c r="S14" i="13"/>
  <c r="T14" i="13"/>
  <c r="U14" i="13"/>
  <c r="V14" i="13"/>
  <c r="X14" i="13"/>
  <c r="Y14" i="13"/>
  <c r="P15" i="13"/>
  <c r="Q15" i="13"/>
  <c r="R15" i="13"/>
  <c r="S15" i="13"/>
  <c r="T15" i="13"/>
  <c r="U15" i="13"/>
  <c r="V15" i="13"/>
  <c r="X15" i="13"/>
  <c r="Y15" i="13"/>
  <c r="P16" i="13"/>
  <c r="Q16" i="13"/>
  <c r="R16" i="13"/>
  <c r="S16" i="13"/>
  <c r="T16" i="13"/>
  <c r="U16" i="13"/>
  <c r="V16" i="13"/>
  <c r="X16" i="13"/>
  <c r="Y16" i="13"/>
  <c r="P17" i="13"/>
  <c r="Q17" i="13"/>
  <c r="R17" i="13"/>
  <c r="S17" i="13"/>
  <c r="T17" i="13"/>
  <c r="U17" i="13"/>
  <c r="V17" i="13"/>
  <c r="X17" i="13"/>
  <c r="Y17" i="13"/>
  <c r="P18" i="13"/>
  <c r="Q18" i="13"/>
  <c r="R18" i="13"/>
  <c r="S18" i="13"/>
  <c r="T18" i="13"/>
  <c r="U18" i="13"/>
  <c r="V18" i="13"/>
  <c r="X18" i="13"/>
  <c r="Y18" i="13"/>
  <c r="P19" i="13"/>
  <c r="Q19" i="13"/>
  <c r="R19" i="13"/>
  <c r="S19" i="13"/>
  <c r="T19" i="13"/>
  <c r="U19" i="13"/>
  <c r="V19" i="13"/>
  <c r="X19" i="13"/>
  <c r="Y19" i="13"/>
  <c r="P20" i="13"/>
  <c r="Q20" i="13"/>
  <c r="R20" i="13"/>
  <c r="S20" i="13"/>
  <c r="T20" i="13"/>
  <c r="U20" i="13"/>
  <c r="V20" i="13"/>
  <c r="X20" i="13"/>
  <c r="Y20" i="13"/>
  <c r="P21" i="13"/>
  <c r="Q21" i="13"/>
  <c r="R21" i="13"/>
  <c r="S21" i="13"/>
  <c r="T21" i="13"/>
  <c r="U21" i="13"/>
  <c r="V21" i="13"/>
  <c r="X21" i="13"/>
  <c r="Y21" i="13"/>
  <c r="P22" i="13"/>
  <c r="Q22" i="13"/>
  <c r="R22" i="13"/>
  <c r="S22" i="13"/>
  <c r="T22" i="13"/>
  <c r="U22" i="13"/>
  <c r="V22" i="13"/>
  <c r="X22" i="13"/>
  <c r="Y22" i="13"/>
  <c r="P23" i="13"/>
  <c r="Q23" i="13"/>
  <c r="R23" i="13"/>
  <c r="S23" i="13"/>
  <c r="T23" i="13"/>
  <c r="U23" i="13"/>
  <c r="V23" i="13"/>
  <c r="X23" i="13"/>
  <c r="Y23" i="13"/>
  <c r="P24" i="13"/>
  <c r="Q24" i="13"/>
  <c r="R24" i="13"/>
  <c r="S24" i="13"/>
  <c r="T24" i="13"/>
  <c r="U24" i="13"/>
  <c r="V24" i="13"/>
  <c r="X24" i="13"/>
  <c r="Y24" i="13"/>
  <c r="P25" i="13"/>
  <c r="Q25" i="13"/>
  <c r="R25" i="13"/>
  <c r="S25" i="13"/>
  <c r="T25" i="13"/>
  <c r="U25" i="13"/>
  <c r="V25" i="13"/>
  <c r="X25" i="13"/>
  <c r="Y25" i="13"/>
  <c r="P26" i="13"/>
  <c r="Q26" i="13"/>
  <c r="R26" i="13"/>
  <c r="S26" i="13"/>
  <c r="T26" i="13"/>
  <c r="U26" i="13"/>
  <c r="V26" i="13"/>
  <c r="X26" i="13"/>
  <c r="Y26" i="13"/>
  <c r="P27" i="13"/>
  <c r="Q27" i="13"/>
  <c r="R27" i="13"/>
  <c r="S27" i="13"/>
  <c r="T27" i="13"/>
  <c r="U27" i="13"/>
  <c r="V27" i="13"/>
  <c r="X27" i="13"/>
  <c r="Y27" i="13"/>
  <c r="P28" i="13"/>
  <c r="Q28" i="13"/>
  <c r="R28" i="13"/>
  <c r="S28" i="13"/>
  <c r="T28" i="13"/>
  <c r="U28" i="13"/>
  <c r="V28" i="13"/>
  <c r="X28" i="13"/>
  <c r="Y28" i="13"/>
  <c r="P29" i="13"/>
  <c r="Q29" i="13"/>
  <c r="R29" i="13"/>
  <c r="S29" i="13"/>
  <c r="T29" i="13"/>
  <c r="U29" i="13"/>
  <c r="V29" i="13"/>
  <c r="X29" i="13"/>
  <c r="Y29" i="13"/>
  <c r="P30" i="13"/>
  <c r="Q30" i="13"/>
  <c r="R30" i="13"/>
  <c r="S30" i="13"/>
  <c r="T30" i="13"/>
  <c r="U30" i="13"/>
  <c r="V30" i="13"/>
  <c r="X30" i="13"/>
  <c r="Y30" i="13"/>
  <c r="P31" i="13"/>
  <c r="Q31" i="13"/>
  <c r="R31" i="13"/>
  <c r="S31" i="13"/>
  <c r="T31" i="13"/>
  <c r="U31" i="13"/>
  <c r="V31" i="13"/>
  <c r="X31" i="13"/>
  <c r="Y31" i="13"/>
  <c r="P32" i="13"/>
  <c r="Q32" i="13"/>
  <c r="R32" i="13"/>
  <c r="S32" i="13"/>
  <c r="T32" i="13"/>
  <c r="U32" i="13"/>
  <c r="V32" i="13"/>
  <c r="X32" i="13"/>
  <c r="Y32" i="13"/>
  <c r="P33" i="13"/>
  <c r="Q33" i="13"/>
  <c r="R33" i="13"/>
  <c r="S33" i="13"/>
  <c r="T33" i="13"/>
  <c r="U33" i="13"/>
  <c r="V33" i="13"/>
  <c r="X33" i="13"/>
  <c r="Y33" i="13"/>
  <c r="Y4" i="13"/>
  <c r="X4" i="13"/>
  <c r="V4" i="13"/>
  <c r="U4" i="13"/>
  <c r="T4" i="13"/>
  <c r="S4" i="13"/>
  <c r="R4" i="13"/>
  <c r="Q4" i="13"/>
  <c r="P4" i="13"/>
  <c r="M11" i="13"/>
  <c r="B34" i="13"/>
  <c r="P34" i="13" s="1"/>
  <c r="C34" i="13"/>
  <c r="Q34" i="13" s="1"/>
  <c r="D34" i="13"/>
  <c r="R34" i="13" s="1"/>
  <c r="E34" i="13"/>
  <c r="S34" i="13" s="1"/>
  <c r="F34" i="13"/>
  <c r="T34" i="13" s="1"/>
  <c r="G34" i="13"/>
  <c r="U34" i="13" s="1"/>
  <c r="H34" i="13"/>
  <c r="V34" i="13" s="1"/>
  <c r="X34" i="13"/>
  <c r="Y34" i="13"/>
  <c r="B35" i="13"/>
  <c r="P35" i="13" s="1"/>
  <c r="C35" i="13"/>
  <c r="Q35" i="13" s="1"/>
  <c r="D35" i="13"/>
  <c r="R35" i="13" s="1"/>
  <c r="E35" i="13"/>
  <c r="S35" i="13" s="1"/>
  <c r="F35" i="13"/>
  <c r="T35" i="13" s="1"/>
  <c r="G35" i="13"/>
  <c r="U35" i="13" s="1"/>
  <c r="H35" i="13"/>
  <c r="V35" i="13" s="1"/>
  <c r="X35" i="13"/>
  <c r="Y35" i="13"/>
  <c r="J4" i="2"/>
  <c r="J16" i="2" s="1"/>
  <c r="L4" i="2"/>
  <c r="J7" i="2"/>
  <c r="J18" i="2" s="1"/>
  <c r="L7" i="2"/>
  <c r="L31" i="14"/>
  <c r="H31" i="14"/>
  <c r="G31" i="14"/>
  <c r="F31" i="14"/>
  <c r="E31" i="14"/>
  <c r="D31" i="14"/>
  <c r="C31" i="14"/>
  <c r="B31" i="14"/>
  <c r="L15" i="14"/>
  <c r="N15" i="14" s="1"/>
  <c r="Y15" i="14"/>
  <c r="H15" i="14"/>
  <c r="G15" i="14"/>
  <c r="U15" i="14" s="1"/>
  <c r="F15" i="14"/>
  <c r="T15" i="14" s="1"/>
  <c r="E15" i="14"/>
  <c r="S15" i="14" s="1"/>
  <c r="D15" i="14"/>
  <c r="R15" i="14" s="1"/>
  <c r="C15" i="14"/>
  <c r="B15" i="14"/>
  <c r="Z14" i="14"/>
  <c r="Y14" i="14"/>
  <c r="V14" i="14"/>
  <c r="U14" i="14"/>
  <c r="T14" i="14"/>
  <c r="S14" i="14"/>
  <c r="R14" i="14"/>
  <c r="Q14" i="14"/>
  <c r="P14" i="14"/>
  <c r="Z13" i="14"/>
  <c r="Y13" i="14"/>
  <c r="V13" i="14"/>
  <c r="U13" i="14"/>
  <c r="T13" i="14"/>
  <c r="S13" i="14"/>
  <c r="R13" i="14"/>
  <c r="Q13" i="14"/>
  <c r="P13" i="14"/>
  <c r="Z12" i="14"/>
  <c r="Y12" i="14"/>
  <c r="V12" i="14"/>
  <c r="U12" i="14"/>
  <c r="T12" i="14"/>
  <c r="S12" i="14"/>
  <c r="R12" i="14"/>
  <c r="Q12" i="14"/>
  <c r="P12" i="14"/>
  <c r="Z11" i="14"/>
  <c r="Y11" i="14"/>
  <c r="V11" i="14"/>
  <c r="U11" i="14"/>
  <c r="T11" i="14"/>
  <c r="S11" i="14"/>
  <c r="R11" i="14"/>
  <c r="Q11" i="14"/>
  <c r="P11" i="14"/>
  <c r="Z10" i="14"/>
  <c r="Y10" i="14"/>
  <c r="V10" i="14"/>
  <c r="U10" i="14"/>
  <c r="T10" i="14"/>
  <c r="S10" i="14"/>
  <c r="R10" i="14"/>
  <c r="Q10" i="14"/>
  <c r="P10" i="14"/>
  <c r="Z9" i="14"/>
  <c r="Y9" i="14"/>
  <c r="V9" i="14"/>
  <c r="U9" i="14"/>
  <c r="T9" i="14"/>
  <c r="S9" i="14"/>
  <c r="R9" i="14"/>
  <c r="Q9" i="14"/>
  <c r="P9" i="14"/>
  <c r="Z8" i="14"/>
  <c r="Y8" i="14"/>
  <c r="V8" i="14"/>
  <c r="U8" i="14"/>
  <c r="T8" i="14"/>
  <c r="S8" i="14"/>
  <c r="R8" i="14"/>
  <c r="Q8" i="14"/>
  <c r="P8" i="14"/>
  <c r="Z7" i="14"/>
  <c r="Y7" i="14"/>
  <c r="V7" i="14"/>
  <c r="U7" i="14"/>
  <c r="T7" i="14"/>
  <c r="S7" i="14"/>
  <c r="R7" i="14"/>
  <c r="Q7" i="14"/>
  <c r="P7" i="14"/>
  <c r="Z6" i="14"/>
  <c r="Y6" i="14"/>
  <c r="V6" i="14"/>
  <c r="U6" i="14"/>
  <c r="T6" i="14"/>
  <c r="S6" i="14"/>
  <c r="R6" i="14"/>
  <c r="Q6" i="14"/>
  <c r="P6" i="14"/>
  <c r="Z5" i="14"/>
  <c r="Y5" i="14"/>
  <c r="V5" i="14"/>
  <c r="U5" i="14"/>
  <c r="T5" i="14"/>
  <c r="S5" i="14"/>
  <c r="R5" i="14"/>
  <c r="Q5" i="14"/>
  <c r="P5" i="14"/>
  <c r="L31" i="7"/>
  <c r="K31" i="7"/>
  <c r="K46" i="7" s="1"/>
  <c r="H31" i="7"/>
  <c r="V31" i="7" s="1"/>
  <c r="G31" i="7"/>
  <c r="F31" i="7"/>
  <c r="T31" i="7" s="1"/>
  <c r="E31" i="7"/>
  <c r="E46" i="7" s="1"/>
  <c r="D31" i="7"/>
  <c r="R31" i="7" s="1"/>
  <c r="C31" i="7"/>
  <c r="B31" i="7"/>
  <c r="P31" i="7" s="1"/>
  <c r="H24" i="10"/>
  <c r="I24" i="10"/>
  <c r="H25" i="10"/>
  <c r="I25" i="10"/>
  <c r="H26" i="10"/>
  <c r="I26" i="10"/>
  <c r="D14" i="10"/>
  <c r="E14" i="10"/>
  <c r="F14" i="10"/>
  <c r="G14" i="10"/>
  <c r="H14" i="10"/>
  <c r="Y16" i="10" s="1"/>
  <c r="I14" i="10"/>
  <c r="Z16" i="10" s="1"/>
  <c r="L14" i="10"/>
  <c r="L23" i="10" s="1"/>
  <c r="M14" i="10"/>
  <c r="C14" i="10"/>
  <c r="D5" i="10"/>
  <c r="E5" i="10"/>
  <c r="F5" i="10"/>
  <c r="G5" i="10"/>
  <c r="H5" i="10"/>
  <c r="Y6" i="10" s="1"/>
  <c r="I5" i="10"/>
  <c r="Z7" i="10" s="1"/>
  <c r="L5" i="10"/>
  <c r="M5" i="10"/>
  <c r="C5" i="10"/>
  <c r="U6" i="7"/>
  <c r="V6" i="7"/>
  <c r="Y6" i="7"/>
  <c r="U7" i="7"/>
  <c r="V7" i="7"/>
  <c r="Y7" i="7"/>
  <c r="U8" i="7"/>
  <c r="V8" i="7"/>
  <c r="Y8" i="7"/>
  <c r="U9" i="7"/>
  <c r="V9" i="7"/>
  <c r="Y9" i="7"/>
  <c r="U10" i="7"/>
  <c r="V10" i="7"/>
  <c r="Y10" i="7"/>
  <c r="U11" i="7"/>
  <c r="V11" i="7"/>
  <c r="Y11" i="7"/>
  <c r="U12" i="7"/>
  <c r="V12" i="7"/>
  <c r="Y12" i="7"/>
  <c r="U13" i="7"/>
  <c r="V13" i="7"/>
  <c r="Y13" i="7"/>
  <c r="U14" i="7"/>
  <c r="V14" i="7"/>
  <c r="Y14" i="7"/>
  <c r="Y5" i="7"/>
  <c r="V5" i="7"/>
  <c r="U5" i="7"/>
  <c r="H15" i="6"/>
  <c r="X13" i="6" s="1"/>
  <c r="H19" i="6"/>
  <c r="H20" i="6"/>
  <c r="H21" i="6"/>
  <c r="P13" i="6"/>
  <c r="P14" i="6"/>
  <c r="P12" i="6"/>
  <c r="P6" i="6"/>
  <c r="P7" i="6"/>
  <c r="P5" i="6"/>
  <c r="H8" i="6"/>
  <c r="X6" i="6" s="1"/>
  <c r="H25" i="1"/>
  <c r="I25" i="1"/>
  <c r="H26" i="1"/>
  <c r="I26" i="1"/>
  <c r="I14" i="1"/>
  <c r="L14" i="1"/>
  <c r="I5" i="1"/>
  <c r="Y6" i="1" s="1"/>
  <c r="L5" i="1"/>
  <c r="AB6" i="1" s="1"/>
  <c r="H19" i="9"/>
  <c r="I19" i="9"/>
  <c r="M19" i="9"/>
  <c r="H20" i="9"/>
  <c r="I20" i="9"/>
  <c r="M20" i="9"/>
  <c r="H14" i="9"/>
  <c r="I14" i="9"/>
  <c r="L14" i="9"/>
  <c r="H7" i="9"/>
  <c r="I7" i="9"/>
  <c r="G7" i="2"/>
  <c r="H7" i="2"/>
  <c r="I7" i="2"/>
  <c r="M7" i="2"/>
  <c r="P38" i="3"/>
  <c r="Q38" i="3"/>
  <c r="R38" i="3"/>
  <c r="S38" i="3"/>
  <c r="T38" i="3"/>
  <c r="U38" i="3"/>
  <c r="X38" i="3"/>
  <c r="Y38" i="3"/>
  <c r="P39" i="3"/>
  <c r="Q39" i="3"/>
  <c r="R39" i="3"/>
  <c r="S39" i="3"/>
  <c r="T39" i="3"/>
  <c r="U39" i="3"/>
  <c r="X39" i="3"/>
  <c r="Y39" i="3"/>
  <c r="P40" i="3"/>
  <c r="Q40" i="3"/>
  <c r="R40" i="3"/>
  <c r="S40" i="3"/>
  <c r="T40" i="3"/>
  <c r="U40" i="3"/>
  <c r="X40" i="3"/>
  <c r="Y40" i="3"/>
  <c r="P41" i="3"/>
  <c r="Q41" i="3"/>
  <c r="R41" i="3"/>
  <c r="S41" i="3"/>
  <c r="T41" i="3"/>
  <c r="U41" i="3"/>
  <c r="X41" i="3"/>
  <c r="Y41" i="3"/>
  <c r="P42" i="3"/>
  <c r="Q42" i="3"/>
  <c r="R42" i="3"/>
  <c r="S42" i="3"/>
  <c r="T42" i="3"/>
  <c r="U42" i="3"/>
  <c r="X42" i="3"/>
  <c r="Y42" i="3"/>
  <c r="P43" i="3"/>
  <c r="Q43" i="3"/>
  <c r="R43" i="3"/>
  <c r="S43" i="3"/>
  <c r="T43" i="3"/>
  <c r="U43" i="3"/>
  <c r="X43" i="3"/>
  <c r="Y43" i="3"/>
  <c r="P44" i="3"/>
  <c r="Q44" i="3"/>
  <c r="R44" i="3"/>
  <c r="S44" i="3"/>
  <c r="T44" i="3"/>
  <c r="U44" i="3"/>
  <c r="X44" i="3"/>
  <c r="Y44" i="3"/>
  <c r="Y37" i="3"/>
  <c r="X37" i="3"/>
  <c r="U37" i="3"/>
  <c r="T37" i="3"/>
  <c r="S37" i="3"/>
  <c r="R37" i="3"/>
  <c r="Q37" i="3"/>
  <c r="P37" i="3"/>
  <c r="Y16" i="14" l="1"/>
  <c r="L46" i="7"/>
  <c r="I46" i="7"/>
  <c r="Z31" i="7"/>
  <c r="F46" i="7"/>
  <c r="B46" i="7"/>
  <c r="N47" i="7"/>
  <c r="N39" i="7"/>
  <c r="N37" i="7"/>
  <c r="V45" i="3"/>
  <c r="R31" i="14"/>
  <c r="R32" i="14" s="1"/>
  <c r="V31" i="14"/>
  <c r="V32" i="14" s="1"/>
  <c r="S31" i="14"/>
  <c r="S32" i="14" s="1"/>
  <c r="Z31" i="14"/>
  <c r="Z32" i="14" s="1"/>
  <c r="N46" i="14"/>
  <c r="N31" i="14"/>
  <c r="P31" i="14"/>
  <c r="P32" i="14" s="1"/>
  <c r="T31" i="14"/>
  <c r="T32" i="14" s="1"/>
  <c r="Q31" i="14"/>
  <c r="Q32" i="14" s="1"/>
  <c r="U31" i="14"/>
  <c r="U32" i="14" s="1"/>
  <c r="AA15" i="10"/>
  <c r="AA16" i="10"/>
  <c r="J23" i="10"/>
  <c r="J18" i="10"/>
  <c r="AC15" i="10"/>
  <c r="AA6" i="10"/>
  <c r="AA7" i="10"/>
  <c r="J9" i="10"/>
  <c r="Y16" i="7"/>
  <c r="W16" i="7"/>
  <c r="N45" i="7"/>
  <c r="N41" i="7"/>
  <c r="N46" i="7"/>
  <c r="C46" i="7"/>
  <c r="G46" i="7"/>
  <c r="D46" i="7"/>
  <c r="N44" i="7"/>
  <c r="H46" i="7"/>
  <c r="U31" i="7"/>
  <c r="Q31" i="7"/>
  <c r="Y31" i="7"/>
  <c r="N31" i="7"/>
  <c r="W31" i="7"/>
  <c r="S31" i="7"/>
  <c r="X45" i="3"/>
  <c r="V15" i="3"/>
  <c r="V31" i="3"/>
  <c r="J19" i="2"/>
  <c r="I18" i="1"/>
  <c r="I23" i="1"/>
  <c r="T16" i="14"/>
  <c r="P15" i="14"/>
  <c r="U16" i="14"/>
  <c r="R16" i="14"/>
  <c r="Q15" i="14"/>
  <c r="Q16" i="14" s="1"/>
  <c r="P16" i="14"/>
  <c r="Z15" i="14"/>
  <c r="Z16" i="14" s="1"/>
  <c r="J15" i="2"/>
  <c r="J10" i="2"/>
  <c r="J17" i="2" s="1"/>
  <c r="L10" i="2"/>
  <c r="S16" i="14"/>
  <c r="V15" i="14"/>
  <c r="V16" i="14" s="1"/>
  <c r="H23" i="10"/>
  <c r="H9" i="10"/>
  <c r="AC7" i="10"/>
  <c r="I18" i="10"/>
  <c r="Y7" i="10"/>
  <c r="Y5" i="10" s="1"/>
  <c r="Z15" i="10"/>
  <c r="Z14" i="10" s="1"/>
  <c r="H18" i="10"/>
  <c r="AC6" i="10"/>
  <c r="AC5" i="10" s="1"/>
  <c r="Y15" i="10"/>
  <c r="Y14" i="10" s="1"/>
  <c r="Z6" i="10"/>
  <c r="Z5" i="10" s="1"/>
  <c r="I9" i="10"/>
  <c r="I23" i="10"/>
  <c r="AC16" i="10"/>
  <c r="L18" i="10"/>
  <c r="X12" i="6"/>
  <c r="H22" i="6"/>
  <c r="X5" i="6"/>
  <c r="X14" i="6"/>
  <c r="X7" i="6"/>
  <c r="AB7" i="1"/>
  <c r="AB5" i="1" s="1"/>
  <c r="AB16" i="1"/>
  <c r="Y7" i="1"/>
  <c r="Y5" i="1" s="1"/>
  <c r="Y16" i="1"/>
  <c r="I9" i="1"/>
  <c r="AB15" i="1"/>
  <c r="Y15" i="1"/>
  <c r="V16" i="7"/>
  <c r="U16" i="7"/>
  <c r="P22" i="3"/>
  <c r="Q22" i="3"/>
  <c r="R22" i="3"/>
  <c r="S22" i="3"/>
  <c r="T22" i="3"/>
  <c r="U22" i="3"/>
  <c r="X22" i="3"/>
  <c r="Y22" i="3"/>
  <c r="P23" i="3"/>
  <c r="Q23" i="3"/>
  <c r="R23" i="3"/>
  <c r="S23" i="3"/>
  <c r="T23" i="3"/>
  <c r="U23" i="3"/>
  <c r="X23" i="3"/>
  <c r="Y23" i="3"/>
  <c r="P24" i="3"/>
  <c r="Q24" i="3"/>
  <c r="R24" i="3"/>
  <c r="S24" i="3"/>
  <c r="T24" i="3"/>
  <c r="U24" i="3"/>
  <c r="X24" i="3"/>
  <c r="Y24" i="3"/>
  <c r="P25" i="3"/>
  <c r="Q25" i="3"/>
  <c r="R25" i="3"/>
  <c r="S25" i="3"/>
  <c r="T25" i="3"/>
  <c r="U25" i="3"/>
  <c r="X25" i="3"/>
  <c r="Y25" i="3"/>
  <c r="P26" i="3"/>
  <c r="Q26" i="3"/>
  <c r="R26" i="3"/>
  <c r="S26" i="3"/>
  <c r="T26" i="3"/>
  <c r="U26" i="3"/>
  <c r="X26" i="3"/>
  <c r="Y26" i="3"/>
  <c r="P27" i="3"/>
  <c r="Q27" i="3"/>
  <c r="R27" i="3"/>
  <c r="S27" i="3"/>
  <c r="T27" i="3"/>
  <c r="U27" i="3"/>
  <c r="X27" i="3"/>
  <c r="Y27" i="3"/>
  <c r="P28" i="3"/>
  <c r="Q28" i="3"/>
  <c r="R28" i="3"/>
  <c r="S28" i="3"/>
  <c r="T28" i="3"/>
  <c r="U28" i="3"/>
  <c r="X28" i="3"/>
  <c r="Y28" i="3"/>
  <c r="P29" i="3"/>
  <c r="Q29" i="3"/>
  <c r="R29" i="3"/>
  <c r="S29" i="3"/>
  <c r="T29" i="3"/>
  <c r="U29" i="3"/>
  <c r="X29" i="3"/>
  <c r="Y29" i="3"/>
  <c r="P30" i="3"/>
  <c r="Q30" i="3"/>
  <c r="R30" i="3"/>
  <c r="S30" i="3"/>
  <c r="T30" i="3"/>
  <c r="U30" i="3"/>
  <c r="X30" i="3"/>
  <c r="Y30" i="3"/>
  <c r="Y21" i="3"/>
  <c r="X21" i="3"/>
  <c r="U21" i="3"/>
  <c r="T21" i="3"/>
  <c r="S21" i="3"/>
  <c r="R21" i="3"/>
  <c r="Q21" i="3"/>
  <c r="P21" i="3"/>
  <c r="M45" i="3"/>
  <c r="M42" i="3"/>
  <c r="M41" i="3"/>
  <c r="M40" i="3"/>
  <c r="M39" i="3"/>
  <c r="M38" i="3"/>
  <c r="M37" i="3"/>
  <c r="M31" i="3"/>
  <c r="M29" i="3"/>
  <c r="M28" i="3"/>
  <c r="M27" i="3"/>
  <c r="M26" i="3"/>
  <c r="M25" i="3"/>
  <c r="M24" i="3"/>
  <c r="M23" i="3"/>
  <c r="M22" i="3"/>
  <c r="M21" i="3"/>
  <c r="M5" i="13"/>
  <c r="M6" i="13"/>
  <c r="M7" i="13"/>
  <c r="M8" i="13"/>
  <c r="M9" i="13"/>
  <c r="M10" i="13"/>
  <c r="M12" i="13"/>
  <c r="M13" i="13"/>
  <c r="M14" i="13"/>
  <c r="M15" i="13"/>
  <c r="M19" i="13"/>
  <c r="M20" i="13"/>
  <c r="M22" i="13"/>
  <c r="M23" i="13"/>
  <c r="M24" i="13"/>
  <c r="M25" i="13"/>
  <c r="M26" i="13"/>
  <c r="M27" i="13"/>
  <c r="M28" i="13"/>
  <c r="M29" i="13"/>
  <c r="M30" i="13"/>
  <c r="M31" i="13"/>
  <c r="M33" i="13"/>
  <c r="M4" i="13"/>
  <c r="H4" i="2"/>
  <c r="H10" i="2" s="1"/>
  <c r="H17" i="2" s="1"/>
  <c r="I4" i="2"/>
  <c r="I18" i="2"/>
  <c r="H19" i="2"/>
  <c r="I19" i="2"/>
  <c r="C4" i="2"/>
  <c r="C10" i="2" s="1"/>
  <c r="C17" i="2" s="1"/>
  <c r="C18" i="2"/>
  <c r="C19" i="2"/>
  <c r="T5" i="3"/>
  <c r="U5" i="3"/>
  <c r="T6" i="3"/>
  <c r="U6" i="3"/>
  <c r="T7" i="3"/>
  <c r="U7" i="3"/>
  <c r="T8" i="3"/>
  <c r="U8" i="3"/>
  <c r="T9" i="3"/>
  <c r="U9" i="3"/>
  <c r="T10" i="3"/>
  <c r="U10" i="3"/>
  <c r="T11" i="3"/>
  <c r="U11" i="3"/>
  <c r="T12" i="3"/>
  <c r="U12" i="3"/>
  <c r="T13" i="3"/>
  <c r="U13" i="3"/>
  <c r="T14" i="3"/>
  <c r="U14" i="3"/>
  <c r="U4" i="3"/>
  <c r="T4" i="3"/>
  <c r="M11" i="3"/>
  <c r="M12" i="3"/>
  <c r="M13" i="3"/>
  <c r="AC14" i="10" l="1"/>
  <c r="AA5" i="10"/>
  <c r="AA14" i="10"/>
  <c r="X8" i="6"/>
  <c r="AB14" i="1"/>
  <c r="J14" i="2"/>
  <c r="J20" i="2" s="1"/>
  <c r="I15" i="2"/>
  <c r="X15" i="6"/>
  <c r="Y14" i="1"/>
  <c r="I10" i="2"/>
  <c r="I17" i="2" s="1"/>
  <c r="I16" i="2"/>
  <c r="H18" i="2"/>
  <c r="H14" i="2"/>
  <c r="H20" i="2" s="1"/>
  <c r="U15" i="3"/>
  <c r="S45" i="3"/>
  <c r="R45" i="3"/>
  <c r="P45" i="3"/>
  <c r="T15" i="3"/>
  <c r="T45" i="3"/>
  <c r="U45" i="3"/>
  <c r="Y45" i="3"/>
  <c r="T31" i="3"/>
  <c r="Q45" i="3"/>
  <c r="U31" i="3"/>
  <c r="R31" i="3"/>
  <c r="S31" i="3"/>
  <c r="Y31" i="3"/>
  <c r="Q31" i="3"/>
  <c r="P31" i="3"/>
  <c r="M34" i="13"/>
  <c r="M35" i="13"/>
  <c r="H16" i="2"/>
  <c r="H15" i="2"/>
  <c r="C16" i="2"/>
  <c r="C15" i="2"/>
  <c r="C14" i="2"/>
  <c r="C20" i="2" s="1"/>
  <c r="G8" i="6"/>
  <c r="G15" i="6"/>
  <c r="G19" i="6"/>
  <c r="L19" i="6"/>
  <c r="P19" i="6" s="1"/>
  <c r="G20" i="6"/>
  <c r="L20" i="6"/>
  <c r="P20" i="6" s="1"/>
  <c r="G21" i="6"/>
  <c r="L21" i="6"/>
  <c r="P21" i="6" s="1"/>
  <c r="M5" i="1"/>
  <c r="H5" i="1"/>
  <c r="M14" i="1"/>
  <c r="H14" i="1"/>
  <c r="P6" i="7"/>
  <c r="Q6" i="7"/>
  <c r="R6" i="7"/>
  <c r="S6" i="7"/>
  <c r="T6" i="7"/>
  <c r="Z6" i="7"/>
  <c r="P7" i="7"/>
  <c r="Q7" i="7"/>
  <c r="R7" i="7"/>
  <c r="S7" i="7"/>
  <c r="T7" i="7"/>
  <c r="Z7" i="7"/>
  <c r="P8" i="7"/>
  <c r="Q8" i="7"/>
  <c r="R8" i="7"/>
  <c r="S8" i="7"/>
  <c r="T8" i="7"/>
  <c r="Z8" i="7"/>
  <c r="P9" i="7"/>
  <c r="Q9" i="7"/>
  <c r="R9" i="7"/>
  <c r="S9" i="7"/>
  <c r="T9" i="7"/>
  <c r="Z9" i="7"/>
  <c r="P10" i="7"/>
  <c r="Q10" i="7"/>
  <c r="R10" i="7"/>
  <c r="S10" i="7"/>
  <c r="T10" i="7"/>
  <c r="Z10" i="7"/>
  <c r="P11" i="7"/>
  <c r="Q11" i="7"/>
  <c r="R11" i="7"/>
  <c r="S11" i="7"/>
  <c r="T11" i="7"/>
  <c r="Z11" i="7"/>
  <c r="P12" i="7"/>
  <c r="Q12" i="7"/>
  <c r="R12" i="7"/>
  <c r="S12" i="7"/>
  <c r="T12" i="7"/>
  <c r="Z12" i="7"/>
  <c r="P13" i="7"/>
  <c r="Q13" i="7"/>
  <c r="R13" i="7"/>
  <c r="S13" i="7"/>
  <c r="T13" i="7"/>
  <c r="Z13" i="7"/>
  <c r="P14" i="7"/>
  <c r="Q14" i="7"/>
  <c r="R14" i="7"/>
  <c r="S14" i="7"/>
  <c r="T14" i="7"/>
  <c r="Z14" i="7"/>
  <c r="Z5" i="7"/>
  <c r="T5" i="7"/>
  <c r="S5" i="7"/>
  <c r="R5" i="7"/>
  <c r="Q5" i="7"/>
  <c r="P5" i="7"/>
  <c r="T15" i="7"/>
  <c r="M26" i="10"/>
  <c r="G26" i="10"/>
  <c r="F26" i="10"/>
  <c r="E26" i="10"/>
  <c r="D26" i="10"/>
  <c r="C26" i="10"/>
  <c r="M25" i="10"/>
  <c r="G25" i="10"/>
  <c r="F25" i="10"/>
  <c r="E25" i="10"/>
  <c r="D25" i="10"/>
  <c r="C25" i="10"/>
  <c r="M24" i="10"/>
  <c r="G24" i="10"/>
  <c r="F24" i="10"/>
  <c r="E24" i="10"/>
  <c r="D24" i="10"/>
  <c r="C24" i="10"/>
  <c r="M23" i="10"/>
  <c r="G23" i="10"/>
  <c r="F23" i="10"/>
  <c r="E23" i="10"/>
  <c r="D23" i="10"/>
  <c r="C23" i="10"/>
  <c r="M18" i="10"/>
  <c r="G18" i="10"/>
  <c r="F18" i="10"/>
  <c r="E18" i="10"/>
  <c r="D18" i="10"/>
  <c r="C18" i="10"/>
  <c r="O17" i="10"/>
  <c r="AD16" i="10"/>
  <c r="X16" i="10"/>
  <c r="W16" i="10"/>
  <c r="V16" i="10"/>
  <c r="U16" i="10"/>
  <c r="T16" i="10"/>
  <c r="O16" i="10"/>
  <c r="AD15" i="10"/>
  <c r="X15" i="10"/>
  <c r="W15" i="10"/>
  <c r="V15" i="10"/>
  <c r="U15" i="10"/>
  <c r="T15" i="10"/>
  <c r="O15" i="10"/>
  <c r="O14" i="10"/>
  <c r="M9" i="10"/>
  <c r="L9" i="10"/>
  <c r="G9" i="10"/>
  <c r="F9" i="10"/>
  <c r="E9" i="10"/>
  <c r="D9" i="10"/>
  <c r="C9" i="10"/>
  <c r="O8" i="10"/>
  <c r="AD7" i="10"/>
  <c r="X7" i="10"/>
  <c r="W7" i="10"/>
  <c r="V7" i="10"/>
  <c r="U7" i="10"/>
  <c r="T7" i="10"/>
  <c r="O7" i="10"/>
  <c r="AD6" i="10"/>
  <c r="X6" i="10"/>
  <c r="W6" i="10"/>
  <c r="V6" i="10"/>
  <c r="U6" i="10"/>
  <c r="T6" i="10"/>
  <c r="O6" i="10"/>
  <c r="O5" i="10"/>
  <c r="F15" i="6"/>
  <c r="K15" i="6"/>
  <c r="L15" i="6"/>
  <c r="F19" i="6"/>
  <c r="F20" i="6"/>
  <c r="F21" i="6"/>
  <c r="F8" i="6"/>
  <c r="V7" i="6" s="1"/>
  <c r="W16" i="1"/>
  <c r="V16" i="1"/>
  <c r="U16" i="1"/>
  <c r="T16" i="1"/>
  <c r="W15" i="1"/>
  <c r="V15" i="1"/>
  <c r="U15" i="1"/>
  <c r="T15" i="1"/>
  <c r="G19" i="9"/>
  <c r="G20" i="9"/>
  <c r="R13" i="3"/>
  <c r="S6" i="3"/>
  <c r="X13" i="3"/>
  <c r="Y13" i="3"/>
  <c r="H18" i="1" l="1"/>
  <c r="H23" i="1"/>
  <c r="AC15" i="1"/>
  <c r="M18" i="1"/>
  <c r="M23" i="1"/>
  <c r="W5" i="10"/>
  <c r="V14" i="10"/>
  <c r="I14" i="2"/>
  <c r="I20" i="2" s="1"/>
  <c r="V5" i="10"/>
  <c r="AD5" i="10"/>
  <c r="U14" i="10"/>
  <c r="U5" i="10"/>
  <c r="T14" i="10"/>
  <c r="T5" i="10"/>
  <c r="X14" i="10"/>
  <c r="AD14" i="10"/>
  <c r="P15" i="6"/>
  <c r="W7" i="6"/>
  <c r="W6" i="6"/>
  <c r="W5" i="6"/>
  <c r="AA12" i="6"/>
  <c r="W13" i="6"/>
  <c r="W14" i="6"/>
  <c r="W12" i="6"/>
  <c r="X15" i="1"/>
  <c r="X16" i="1"/>
  <c r="AC16" i="1"/>
  <c r="AC14" i="1" s="1"/>
  <c r="H9" i="1"/>
  <c r="X6" i="1"/>
  <c r="X7" i="1"/>
  <c r="O26" i="10"/>
  <c r="X5" i="10"/>
  <c r="O23" i="10"/>
  <c r="W14" i="10"/>
  <c r="O25" i="10"/>
  <c r="O24" i="10"/>
  <c r="O18" i="10"/>
  <c r="T16" i="7"/>
  <c r="G22" i="6"/>
  <c r="F22" i="6"/>
  <c r="V14" i="6"/>
  <c r="S9" i="3"/>
  <c r="O9" i="10"/>
  <c r="S5" i="3"/>
  <c r="AB13" i="6"/>
  <c r="S12" i="3"/>
  <c r="V5" i="6"/>
  <c r="V6" i="6"/>
  <c r="AB14" i="6"/>
  <c r="AA13" i="6"/>
  <c r="S10" i="3"/>
  <c r="V12" i="6"/>
  <c r="S14" i="3"/>
  <c r="S11" i="3"/>
  <c r="AA14" i="6"/>
  <c r="V13" i="6"/>
  <c r="S8" i="3"/>
  <c r="S13" i="3"/>
  <c r="S7" i="3"/>
  <c r="S4" i="3"/>
  <c r="N20" i="9"/>
  <c r="F20" i="9"/>
  <c r="E20" i="9"/>
  <c r="D20" i="9"/>
  <c r="C20" i="9"/>
  <c r="F19" i="9"/>
  <c r="E19" i="9"/>
  <c r="D19" i="9"/>
  <c r="C19" i="9"/>
  <c r="M14" i="9"/>
  <c r="G14" i="9"/>
  <c r="F14" i="9"/>
  <c r="E14" i="9"/>
  <c r="D14" i="9"/>
  <c r="C14" i="9"/>
  <c r="N13" i="9"/>
  <c r="N12" i="9"/>
  <c r="M7" i="9"/>
  <c r="L7" i="9"/>
  <c r="G7" i="9"/>
  <c r="F7" i="9"/>
  <c r="E7" i="9"/>
  <c r="D7" i="9"/>
  <c r="C7" i="9"/>
  <c r="N6" i="9"/>
  <c r="N5" i="9"/>
  <c r="G25" i="1"/>
  <c r="M25" i="1"/>
  <c r="G26" i="1"/>
  <c r="M26" i="1"/>
  <c r="AA15" i="6" l="1"/>
  <c r="W15" i="6"/>
  <c r="W8" i="6"/>
  <c r="X5" i="1"/>
  <c r="X14" i="1"/>
  <c r="V8" i="6"/>
  <c r="S15" i="3"/>
  <c r="V15" i="6"/>
  <c r="AB15" i="6"/>
  <c r="N7" i="9"/>
  <c r="N19" i="9"/>
  <c r="N14" i="9"/>
  <c r="G9" i="1" l="1"/>
  <c r="G4" i="2"/>
  <c r="G16" i="2" s="1"/>
  <c r="M19" i="2"/>
  <c r="G18" i="2"/>
  <c r="O5" i="2"/>
  <c r="O6" i="2"/>
  <c r="O8" i="2"/>
  <c r="O9" i="2"/>
  <c r="W7" i="1"/>
  <c r="W6" i="1"/>
  <c r="AC7" i="1"/>
  <c r="AC6" i="1"/>
  <c r="D18" i="2"/>
  <c r="E18" i="2"/>
  <c r="F18" i="2"/>
  <c r="D19" i="2"/>
  <c r="E19" i="2"/>
  <c r="F19" i="2"/>
  <c r="G19" i="2" l="1"/>
  <c r="O7" i="2"/>
  <c r="M18" i="2"/>
  <c r="G10" i="2"/>
  <c r="G17" i="2" s="1"/>
  <c r="G15" i="2"/>
  <c r="AC5" i="1"/>
  <c r="D4" i="2"/>
  <c r="D15" i="2" s="1"/>
  <c r="E4" i="2"/>
  <c r="E16" i="2" s="1"/>
  <c r="F4" i="2"/>
  <c r="F15" i="2" s="1"/>
  <c r="M4" i="2"/>
  <c r="G14" i="2" l="1"/>
  <c r="G20" i="2" s="1"/>
  <c r="M15" i="2"/>
  <c r="M16" i="2"/>
  <c r="M10" i="2"/>
  <c r="M17" i="2" s="1"/>
  <c r="O4" i="2"/>
  <c r="D16" i="2"/>
  <c r="F16" i="2"/>
  <c r="E15" i="2"/>
  <c r="E8" i="6"/>
  <c r="E15" i="6"/>
  <c r="E19" i="6"/>
  <c r="E20" i="6"/>
  <c r="E21" i="6"/>
  <c r="B8" i="6"/>
  <c r="C8" i="6"/>
  <c r="D8" i="6"/>
  <c r="L8" i="6"/>
  <c r="S16" i="1"/>
  <c r="S15" i="1"/>
  <c r="C25" i="1"/>
  <c r="D25" i="1"/>
  <c r="E25" i="1"/>
  <c r="F25" i="1"/>
  <c r="C26" i="1"/>
  <c r="D26" i="1"/>
  <c r="E26" i="1"/>
  <c r="F26" i="1"/>
  <c r="T6" i="1"/>
  <c r="U6" i="1"/>
  <c r="V6" i="1"/>
  <c r="T7" i="1"/>
  <c r="U7" i="1"/>
  <c r="V7" i="1"/>
  <c r="S7" i="1"/>
  <c r="S6" i="1"/>
  <c r="N15" i="1"/>
  <c r="N16" i="1"/>
  <c r="N6" i="1"/>
  <c r="N7" i="1"/>
  <c r="R11" i="3"/>
  <c r="F10" i="2"/>
  <c r="F14" i="2" s="1"/>
  <c r="F9" i="1"/>
  <c r="L22" i="6" l="1"/>
  <c r="P22" i="6" s="1"/>
  <c r="P8" i="6"/>
  <c r="U7" i="6"/>
  <c r="U5" i="6"/>
  <c r="U6" i="6"/>
  <c r="AB6" i="6"/>
  <c r="AB7" i="6"/>
  <c r="AB5" i="6"/>
  <c r="U12" i="6"/>
  <c r="U14" i="6"/>
  <c r="U13" i="6"/>
  <c r="R9" i="3"/>
  <c r="R6" i="3"/>
  <c r="R4" i="3"/>
  <c r="R10" i="3"/>
  <c r="T5" i="1"/>
  <c r="M14" i="2"/>
  <c r="M20" i="2" s="1"/>
  <c r="N25" i="1"/>
  <c r="W14" i="1"/>
  <c r="S14" i="1"/>
  <c r="T14" i="1"/>
  <c r="N24" i="1"/>
  <c r="U5" i="1"/>
  <c r="V14" i="1"/>
  <c r="U14" i="1"/>
  <c r="S5" i="1"/>
  <c r="R8" i="3"/>
  <c r="R7" i="3"/>
  <c r="R14" i="3"/>
  <c r="R5" i="3"/>
  <c r="W5" i="1"/>
  <c r="R12" i="3"/>
  <c r="V5" i="1"/>
  <c r="F17" i="2"/>
  <c r="F20" i="2" s="1"/>
  <c r="E22" i="6"/>
  <c r="R15" i="7"/>
  <c r="S15" i="7"/>
  <c r="Z15" i="7"/>
  <c r="Z16" i="7" s="1"/>
  <c r="P15" i="7"/>
  <c r="Q15" i="7" l="1"/>
  <c r="Q16" i="7" s="1"/>
  <c r="U15" i="6"/>
  <c r="R15" i="3"/>
  <c r="P16" i="7"/>
  <c r="R16" i="7"/>
  <c r="S16" i="7"/>
  <c r="N13" i="6"/>
  <c r="N14" i="6"/>
  <c r="N12" i="6"/>
  <c r="N6" i="6"/>
  <c r="N7" i="6"/>
  <c r="N5" i="6"/>
  <c r="B20" i="6"/>
  <c r="C20" i="6"/>
  <c r="D20" i="6"/>
  <c r="B21" i="6"/>
  <c r="N21" i="6" s="1"/>
  <c r="C21" i="6"/>
  <c r="D21" i="6"/>
  <c r="C19" i="6"/>
  <c r="D19" i="6"/>
  <c r="B19" i="6"/>
  <c r="C15" i="6"/>
  <c r="D15" i="6"/>
  <c r="B15" i="6"/>
  <c r="S6" i="6"/>
  <c r="T7" i="6"/>
  <c r="N8" i="6"/>
  <c r="R7" i="6"/>
  <c r="T14" i="6" l="1"/>
  <c r="T12" i="6"/>
  <c r="T13" i="6"/>
  <c r="S12" i="6"/>
  <c r="S13" i="6"/>
  <c r="S14" i="6"/>
  <c r="B22" i="6"/>
  <c r="N22" i="6" s="1"/>
  <c r="R14" i="6"/>
  <c r="R13" i="6"/>
  <c r="R12" i="6"/>
  <c r="N20" i="6"/>
  <c r="N19" i="6"/>
  <c r="AB8" i="6"/>
  <c r="T5" i="6"/>
  <c r="D22" i="6"/>
  <c r="T6" i="6"/>
  <c r="N15" i="6"/>
  <c r="C22" i="6"/>
  <c r="R5" i="6"/>
  <c r="S7" i="6"/>
  <c r="R6" i="6"/>
  <c r="S5" i="6"/>
  <c r="M5" i="3"/>
  <c r="M6" i="3"/>
  <c r="M7" i="3"/>
  <c r="M8" i="3"/>
  <c r="M9" i="3"/>
  <c r="M10" i="3"/>
  <c r="M4" i="3"/>
  <c r="Q13" i="3"/>
  <c r="P13" i="3"/>
  <c r="S15" i="6" l="1"/>
  <c r="R15" i="6"/>
  <c r="T15" i="6"/>
  <c r="P12" i="3"/>
  <c r="P11" i="3"/>
  <c r="Y11" i="3"/>
  <c r="Y12" i="3"/>
  <c r="X12" i="3"/>
  <c r="X11" i="3"/>
  <c r="Q12" i="3"/>
  <c r="Q11" i="3"/>
  <c r="T8" i="6"/>
  <c r="S8" i="6"/>
  <c r="M15" i="3"/>
  <c r="U8" i="6"/>
  <c r="R8" i="6"/>
  <c r="P4" i="3"/>
  <c r="P5" i="3"/>
  <c r="P6" i="3"/>
  <c r="P7" i="3"/>
  <c r="P8" i="3"/>
  <c r="P9" i="3"/>
  <c r="P10" i="3"/>
  <c r="P14" i="3"/>
  <c r="P15" i="3" l="1"/>
  <c r="N17" i="1" l="1"/>
  <c r="N14" i="1"/>
  <c r="N8" i="1"/>
  <c r="N5" i="1"/>
  <c r="M9" i="1" l="1"/>
  <c r="Y14" i="3" l="1"/>
  <c r="X14" i="3"/>
  <c r="Q14" i="3"/>
  <c r="Y10" i="3"/>
  <c r="X10" i="3"/>
  <c r="Q10" i="3"/>
  <c r="Y9" i="3"/>
  <c r="X9" i="3"/>
  <c r="Q9" i="3"/>
  <c r="Y8" i="3"/>
  <c r="X8" i="3"/>
  <c r="Q8" i="3"/>
  <c r="Y7" i="3"/>
  <c r="X7" i="3"/>
  <c r="Q7" i="3"/>
  <c r="Y6" i="3"/>
  <c r="X6" i="3"/>
  <c r="Q6" i="3"/>
  <c r="Y5" i="3"/>
  <c r="X5" i="3"/>
  <c r="Q5" i="3"/>
  <c r="Y4" i="3"/>
  <c r="X4" i="3"/>
  <c r="Q4" i="3"/>
  <c r="O10" i="2"/>
  <c r="E10" i="2"/>
  <c r="E17" i="2" s="1"/>
  <c r="D10" i="2"/>
  <c r="D17" i="2" s="1"/>
  <c r="N26" i="1"/>
  <c r="N23" i="1"/>
  <c r="N18" i="1"/>
  <c r="N9" i="1"/>
  <c r="E9" i="1"/>
  <c r="D9" i="1"/>
  <c r="C9" i="1"/>
  <c r="X15" i="3" l="1"/>
  <c r="Q15" i="3"/>
  <c r="D14" i="2"/>
  <c r="D20" i="2" s="1"/>
  <c r="Y15" i="3"/>
  <c r="E14" i="2"/>
  <c r="E20" i="2" s="1"/>
</calcChain>
</file>

<file path=xl/sharedStrings.xml><?xml version="1.0" encoding="utf-8"?>
<sst xmlns="http://schemas.openxmlformats.org/spreadsheetml/2006/main" count="495" uniqueCount="106">
  <si>
    <t>Total Geral</t>
  </si>
  <si>
    <t>Volume (HL)</t>
  </si>
  <si>
    <t>Vinhos Espumantes e Espumosos (a)</t>
  </si>
  <si>
    <t>Total Exportações (b)</t>
  </si>
  <si>
    <t>(a) / (b)</t>
  </si>
  <si>
    <t>Valor (1.000 €)</t>
  </si>
  <si>
    <t>Preço Médio (Euros / Litro)</t>
  </si>
  <si>
    <t>Exportações (1)</t>
  </si>
  <si>
    <t>Importações (2)</t>
  </si>
  <si>
    <t>Saldo [ (1)-(2) ]</t>
  </si>
  <si>
    <t>Espumante não Certificado</t>
  </si>
  <si>
    <t>Espumante Certificado</t>
  </si>
  <si>
    <t>Total</t>
  </si>
  <si>
    <t>Volume (%)</t>
  </si>
  <si>
    <t>Espumantes e Espumosos sem certificação</t>
  </si>
  <si>
    <t>Preço Médio (€/litro)</t>
  </si>
  <si>
    <t>ANGOLA</t>
  </si>
  <si>
    <t>BRASIL</t>
  </si>
  <si>
    <t>E.U.AMERICA</t>
  </si>
  <si>
    <t>FRANCA</t>
  </si>
  <si>
    <t>ESPANHA</t>
  </si>
  <si>
    <t>SUICA</t>
  </si>
  <si>
    <t>OUTROS DESTINOS</t>
  </si>
  <si>
    <t>TOTAL</t>
  </si>
  <si>
    <t>P.M</t>
  </si>
  <si>
    <t>VOLUME (HL)</t>
  </si>
  <si>
    <t>VALOR (1000 €)</t>
  </si>
  <si>
    <t>PREÇO MÉDIO (EURO / LITRO)</t>
  </si>
  <si>
    <t>VOL.</t>
  </si>
  <si>
    <t>VAL.</t>
  </si>
  <si>
    <t>MERCADO</t>
  </si>
  <si>
    <t xml:space="preserve">VOLUME </t>
  </si>
  <si>
    <t>VALOR</t>
  </si>
  <si>
    <t>p.p.</t>
  </si>
  <si>
    <t>Nacionais</t>
  </si>
  <si>
    <t>Outros *</t>
  </si>
  <si>
    <t>* Champanhe | Cava | Prosecco | Asti Spumante</t>
  </si>
  <si>
    <t>Outros*</t>
  </si>
  <si>
    <t>Nacional</t>
  </si>
  <si>
    <t>UE  + P3</t>
  </si>
  <si>
    <t>* Com exceção de Champanhe | Cava | Prosecco | Asti Spumante</t>
  </si>
  <si>
    <t>Balança Comercial dos Vinhos Espumantes e Espumosos</t>
  </si>
  <si>
    <t>Peso das Exportações de Vinhos Espumantes e Espumosos nas exportações totais de vinho (NC 2204)</t>
  </si>
  <si>
    <t xml:space="preserve">             </t>
  </si>
  <si>
    <t>Comercialização de Espumantes</t>
  </si>
  <si>
    <t xml:space="preserve">Volumes Comercializados de Vinho Espumante Espumoso </t>
  </si>
  <si>
    <t xml:space="preserve">Volumes Certificados por Entidade Certificadora de Vinho Espumante e Espumoso </t>
  </si>
  <si>
    <t xml:space="preserve">1 - Volumes Comercializados de Vinho Espumante Espumoso </t>
  </si>
  <si>
    <t>Peso das Importações de Espumantes e Espumosos nas importações totais de vinho (NC 2204)</t>
  </si>
  <si>
    <t>Fonte: Elaboração própria com base dados INE</t>
  </si>
  <si>
    <t>TOP 10 - Mercados de Origem | Espumantes e Espumosos</t>
  </si>
  <si>
    <t>PAISES BAIXOS</t>
  </si>
  <si>
    <t>DO</t>
  </si>
  <si>
    <t>IG</t>
  </si>
  <si>
    <t>Fonte: Sivv / DMEC</t>
  </si>
  <si>
    <t>Volumes Certificados por Entidade Certificadora de Vinho Espumante e Espumoso (DO)</t>
  </si>
  <si>
    <t>Volumes Certificados por Entidade Certificadora de Vinho Espumante e Espumoso (IG)</t>
  </si>
  <si>
    <t>CANADA</t>
  </si>
  <si>
    <t>Total Importações (b)</t>
  </si>
  <si>
    <t>2 - Volumes Certificados por Entidade Certificadora de Vinho Espumante e Espumoso por Tipo de Certificação</t>
  </si>
  <si>
    <t>Volumes Certificados por Entidade Certificadora de Vinho Espumante e Espumoso por tipo de Certificação</t>
  </si>
  <si>
    <t xml:space="preserve">3 - Volumes Certificados por Entidade Certificadora de Vinho Espumante e Espumoso </t>
  </si>
  <si>
    <t>4 - Balança Comercial dos Vinhos Espumantes e Espumosos</t>
  </si>
  <si>
    <t>5- Peso das Exportações de Vinhos Espumantes e Espumosos nas Exportações Totais de Vinho (NC 2204)</t>
  </si>
  <si>
    <t>6 - Evolução da Exportação Espumantes e Espumosos de Origem Comunitária</t>
  </si>
  <si>
    <t>CV BAIRRADA</t>
  </si>
  <si>
    <t>CVR TÁVORA-VAROSA</t>
  </si>
  <si>
    <t>CVR TEJO</t>
  </si>
  <si>
    <t>CVR VINHOS VERDES</t>
  </si>
  <si>
    <t>CVR LISBOA</t>
  </si>
  <si>
    <t>CVR DÃO</t>
  </si>
  <si>
    <t>CVR ALENTEJANA</t>
  </si>
  <si>
    <t>CVR PENÍNSULA DE SETUBAL</t>
  </si>
  <si>
    <t>CV ALGARVE</t>
  </si>
  <si>
    <t>CVR TRÁS-OS-MONTES</t>
  </si>
  <si>
    <t>CVR BEIRA INTERIOR</t>
  </si>
  <si>
    <t>TOP 10 - Mercados de Destino | Espumantes e Espumosos de Origem Nacional / Comunitária</t>
  </si>
  <si>
    <t>BELGICA</t>
  </si>
  <si>
    <t>REINO UNIDO (SEM IRLANDA DO NORTE)</t>
  </si>
  <si>
    <t>ITALIA</t>
  </si>
  <si>
    <t>ALEMANHA</t>
  </si>
  <si>
    <t>DINAMARCA</t>
  </si>
  <si>
    <t xml:space="preserve">REINO UNIDO </t>
  </si>
  <si>
    <t>AUSTRIA</t>
  </si>
  <si>
    <t>Espumantes e Espumosos com DO</t>
  </si>
  <si>
    <t>Espumantes e Espumosos com IG</t>
  </si>
  <si>
    <t>Série 2014 a 2024</t>
  </si>
  <si>
    <r>
      <rPr>
        <b/>
        <sz val="11"/>
        <color theme="0"/>
        <rFont val="Symbol"/>
        <family val="1"/>
        <charset val="2"/>
      </rPr>
      <t>D</t>
    </r>
    <r>
      <rPr>
        <b/>
        <sz val="11"/>
        <color theme="0"/>
        <rFont val="Calibri"/>
        <family val="2"/>
        <scheme val="minor"/>
      </rPr>
      <t xml:space="preserve"> 2024/2023</t>
    </r>
  </si>
  <si>
    <t>Fonte: Sivv</t>
  </si>
  <si>
    <r>
      <rPr>
        <b/>
        <sz val="11"/>
        <color theme="0"/>
        <rFont val="Symbol"/>
        <family val="1"/>
        <charset val="2"/>
      </rPr>
      <t xml:space="preserve">D                </t>
    </r>
    <r>
      <rPr>
        <b/>
        <sz val="11"/>
        <color theme="0"/>
        <rFont val="Calibri"/>
        <family val="2"/>
        <scheme val="minor"/>
      </rPr>
      <t>2024/ 2023</t>
    </r>
  </si>
  <si>
    <r>
      <rPr>
        <b/>
        <sz val="11"/>
        <color theme="0"/>
        <rFont val="Symbol"/>
        <family val="1"/>
        <charset val="2"/>
      </rPr>
      <t xml:space="preserve">D                </t>
    </r>
    <r>
      <rPr>
        <b/>
        <sz val="11"/>
        <color theme="0"/>
        <rFont val="Calibri"/>
        <family val="2"/>
        <scheme val="minor"/>
      </rPr>
      <t>2024 / 2023</t>
    </r>
  </si>
  <si>
    <r>
      <rPr>
        <b/>
        <sz val="11"/>
        <color theme="0"/>
        <rFont val="Symbol"/>
        <family val="1"/>
        <charset val="2"/>
      </rPr>
      <t>D</t>
    </r>
    <r>
      <rPr>
        <b/>
        <sz val="11"/>
        <color theme="0"/>
        <rFont val="Calibri"/>
        <family val="2"/>
        <scheme val="minor"/>
      </rPr>
      <t xml:space="preserve"> 2024/2014</t>
    </r>
  </si>
  <si>
    <r>
      <rPr>
        <b/>
        <sz val="11"/>
        <color theme="0"/>
        <rFont val="Symbol"/>
        <family val="1"/>
        <charset val="2"/>
      </rPr>
      <t xml:space="preserve">D </t>
    </r>
    <r>
      <rPr>
        <b/>
        <sz val="11"/>
        <color theme="0"/>
        <rFont val="Calibri"/>
        <family val="2"/>
        <scheme val="minor"/>
      </rPr>
      <t>2024-2023</t>
    </r>
  </si>
  <si>
    <t>Evolução da Exportação Espumantes e Espumosos de Origem Comunitária</t>
  </si>
  <si>
    <t>SUECIA</t>
  </si>
  <si>
    <t>FEDERAÇÃO RUSSA</t>
  </si>
  <si>
    <t>TOP 10 - Mercados de Destino | Espumantes e Espumosos de Origem Nacional / Comunitária*</t>
  </si>
  <si>
    <t>PAISES PT N/ DETERM.</t>
  </si>
  <si>
    <t>TOP 10 - Mercados de Origem | Espumantes e Espumosos*</t>
  </si>
  <si>
    <t>IRLANDA</t>
  </si>
  <si>
    <t>MOLDAVIA</t>
  </si>
  <si>
    <t>7. TOP 10 - Mercados de Destino | Espumantes e Espumosos de Origem Nacional / Comunitária*</t>
  </si>
  <si>
    <t>8 - TOP 10 - Mercados de Destino | Espumantes e Espumosos de Origem Comunitária</t>
  </si>
  <si>
    <t>9 - Peso das Importações de Espumantes e Espumosos nas Importações Totais de Vinho (NC 2204)</t>
  </si>
  <si>
    <t>10 - TOP 10 - Mercados de Origem | Espumantes e Espumosos*</t>
  </si>
  <si>
    <t>11 - TOP 10 - Mercados de Origem | Espumantes e Espumosos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</si>
</sst>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0.0"/>
    <numFmt numFmtId="166" formatCode="#,##0.0"/>
  </numFmts>
  <fonts count="15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0"/>
      <name val="Symbol"/>
      <family val="1"/>
      <charset val="2"/>
    </font>
    <font>
      <b/>
      <sz val="11"/>
      <name val="Calibri"/>
      <family val="2"/>
    </font>
    <font>
      <sz val="9"/>
      <color theme="1"/>
      <name val="Calibri"/>
      <family val="2"/>
      <scheme val="minor"/>
    </font>
    <font>
      <b/>
      <sz val="11"/>
      <color theme="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1"/>
      <charset val="2"/>
      <scheme val="minor"/>
    </font>
    <font>
      <sz val="11"/>
      <name val="Calibri"/>
      <family val="2"/>
    </font>
    <font>
      <sz val="11"/>
      <color theme="1"/>
      <name val="Calibri"/>
      <family val="2"/>
    </font>
    <font>
      <b/>
      <sz val="12"/>
      <color rgb="FF002060"/>
      <name val="Calibri"/>
      <family val="2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4"/>
        <bgColor theme="4" tint="0.79998168889431442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medium">
        <color theme="4"/>
      </left>
      <right/>
      <top style="medium">
        <color theme="4"/>
      </top>
      <bottom/>
      <diagonal/>
    </border>
    <border>
      <left style="medium">
        <color theme="4"/>
      </left>
      <right/>
      <top/>
      <bottom style="medium">
        <color theme="4"/>
      </bottom>
      <diagonal/>
    </border>
    <border>
      <left style="medium">
        <color theme="0"/>
      </left>
      <right style="thin">
        <color theme="0"/>
      </right>
      <top/>
      <bottom style="medium">
        <color theme="4"/>
      </bottom>
      <diagonal/>
    </border>
    <border>
      <left style="thin">
        <color theme="0"/>
      </left>
      <right style="thin">
        <color theme="0"/>
      </right>
      <top/>
      <bottom style="medium">
        <color theme="4"/>
      </bottom>
      <diagonal/>
    </border>
    <border>
      <left style="thin">
        <color theme="0"/>
      </left>
      <right/>
      <top/>
      <bottom style="medium">
        <color theme="4"/>
      </bottom>
      <diagonal/>
    </border>
    <border>
      <left style="medium">
        <color theme="4"/>
      </left>
      <right/>
      <top/>
      <bottom style="thin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n">
        <color theme="4"/>
      </left>
      <right style="thin">
        <color theme="4"/>
      </right>
      <top/>
      <bottom/>
      <diagonal/>
    </border>
    <border>
      <left style="medium">
        <color theme="4"/>
      </left>
      <right/>
      <top style="medium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medium">
        <color theme="4"/>
      </top>
      <bottom style="medium">
        <color theme="4"/>
      </bottom>
      <diagonal/>
    </border>
    <border>
      <left/>
      <right/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medium">
        <color theme="4"/>
      </bottom>
      <diagonal/>
    </border>
    <border>
      <left/>
      <right style="medium">
        <color theme="4"/>
      </right>
      <top/>
      <bottom style="medium">
        <color theme="4"/>
      </bottom>
      <diagonal/>
    </border>
    <border>
      <left style="medium">
        <color theme="4"/>
      </left>
      <right style="medium">
        <color theme="4"/>
      </right>
      <top style="thin">
        <color theme="4"/>
      </top>
      <bottom style="medium">
        <color theme="4"/>
      </bottom>
      <diagonal/>
    </border>
    <border>
      <left style="medium">
        <color theme="4"/>
      </left>
      <right/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/>
      <right style="medium">
        <color theme="4"/>
      </right>
      <top style="thin">
        <color theme="4"/>
      </top>
      <bottom style="medium">
        <color theme="4"/>
      </bottom>
      <diagonal/>
    </border>
    <border>
      <left/>
      <right/>
      <top/>
      <bottom style="medium">
        <color theme="4"/>
      </bottom>
      <diagonal/>
    </border>
    <border>
      <left/>
      <right style="medium">
        <color theme="0"/>
      </right>
      <top style="medium">
        <color theme="4"/>
      </top>
      <bottom style="thin">
        <color theme="0"/>
      </bottom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 style="thin">
        <color theme="4"/>
      </left>
      <right/>
      <top style="medium">
        <color theme="4"/>
      </top>
      <bottom style="medium">
        <color theme="4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 style="medium">
        <color theme="4"/>
      </top>
      <bottom style="thin">
        <color theme="0"/>
      </bottom>
      <diagonal/>
    </border>
    <border>
      <left/>
      <right/>
      <top style="medium">
        <color theme="4"/>
      </top>
      <bottom style="thin">
        <color theme="0"/>
      </bottom>
      <diagonal/>
    </border>
    <border>
      <left style="thin">
        <color theme="4"/>
      </left>
      <right style="medium">
        <color theme="4"/>
      </right>
      <top/>
      <bottom style="thin">
        <color theme="4"/>
      </bottom>
      <diagonal/>
    </border>
    <border>
      <left style="thin">
        <color theme="4"/>
      </left>
      <right style="medium">
        <color theme="4"/>
      </right>
      <top/>
      <bottom/>
      <diagonal/>
    </border>
    <border>
      <left style="thin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 style="medium">
        <color theme="0"/>
      </left>
      <right/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medium">
        <color theme="4"/>
      </right>
      <top style="medium">
        <color theme="4"/>
      </top>
      <bottom/>
      <diagonal/>
    </border>
    <border>
      <left/>
      <right style="medium">
        <color theme="4"/>
      </right>
      <top/>
      <bottom/>
      <diagonal/>
    </border>
    <border>
      <left style="medium">
        <color theme="0"/>
      </left>
      <right/>
      <top style="medium">
        <color theme="4"/>
      </top>
      <bottom/>
      <diagonal/>
    </border>
    <border>
      <left style="thin">
        <color theme="4"/>
      </left>
      <right/>
      <top/>
      <bottom style="medium">
        <color theme="4"/>
      </bottom>
      <diagonal/>
    </border>
    <border>
      <left/>
      <right/>
      <top style="medium">
        <color theme="4"/>
      </top>
      <bottom/>
      <diagonal/>
    </border>
    <border>
      <left/>
      <right style="medium">
        <color theme="4"/>
      </right>
      <top style="thin">
        <color theme="4"/>
      </top>
      <bottom/>
      <diagonal/>
    </border>
    <border>
      <left style="medium">
        <color theme="4"/>
      </left>
      <right style="medium">
        <color theme="4"/>
      </right>
      <top style="medium">
        <color theme="4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medium">
        <color theme="4"/>
      </bottom>
      <diagonal/>
    </border>
    <border>
      <left style="thin">
        <color theme="4"/>
      </left>
      <right style="medium">
        <color theme="4"/>
      </right>
      <top/>
      <bottom style="medium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theme="4"/>
      </left>
      <right style="medium">
        <color theme="4"/>
      </right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thin">
        <color theme="4"/>
      </bottom>
      <diagonal/>
    </border>
    <border>
      <left/>
      <right style="thin">
        <color theme="4"/>
      </right>
      <top style="medium">
        <color theme="4"/>
      </top>
      <bottom style="medium">
        <color theme="4"/>
      </bottom>
      <diagonal/>
    </border>
    <border>
      <left/>
      <right style="thin">
        <color theme="4"/>
      </right>
      <top/>
      <bottom/>
      <diagonal/>
    </border>
    <border>
      <left/>
      <right style="thin">
        <color theme="4"/>
      </right>
      <top/>
      <bottom style="medium">
        <color theme="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4"/>
      </bottom>
      <diagonal/>
    </border>
    <border>
      <left/>
      <right style="medium">
        <color theme="4"/>
      </right>
      <top style="medium">
        <color theme="4"/>
      </top>
      <bottom style="thin">
        <color theme="0"/>
      </bottom>
      <diagonal/>
    </border>
    <border>
      <left style="thin">
        <color theme="0"/>
      </left>
      <right style="medium">
        <color theme="4"/>
      </right>
      <top style="thin">
        <color theme="0"/>
      </top>
      <bottom/>
      <diagonal/>
    </border>
    <border>
      <left style="medium">
        <color theme="4"/>
      </left>
      <right style="medium">
        <color theme="4"/>
      </right>
      <top/>
      <bottom style="thin">
        <color theme="4"/>
      </bottom>
      <diagonal/>
    </border>
    <border>
      <left style="medium">
        <color theme="4"/>
      </left>
      <right style="thin">
        <color theme="4"/>
      </right>
      <top style="medium">
        <color theme="4"/>
      </top>
      <bottom style="thin">
        <color theme="4"/>
      </bottom>
      <diagonal/>
    </border>
  </borders>
  <cellStyleXfs count="5">
    <xf numFmtId="0" fontId="0" fillId="0" borderId="0"/>
    <xf numFmtId="0" fontId="7" fillId="0" borderId="0"/>
    <xf numFmtId="0" fontId="10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190">
    <xf numFmtId="0" fontId="0" fillId="0" borderId="0" xfId="0"/>
    <xf numFmtId="0" fontId="0" fillId="0" borderId="0" xfId="0" applyAlignment="1">
      <alignment horizontal="left"/>
    </xf>
    <xf numFmtId="0" fontId="0" fillId="2" borderId="1" xfId="0" applyFill="1" applyBorder="1"/>
    <xf numFmtId="0" fontId="0" fillId="2" borderId="2" xfId="0" applyFill="1" applyBorder="1"/>
    <xf numFmtId="0" fontId="1" fillId="3" borderId="3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0" fillId="0" borderId="6" xfId="0" applyBorder="1" applyAlignment="1">
      <alignment horizontal="left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0" fillId="0" borderId="9" xfId="0" applyBorder="1" applyAlignment="1">
      <alignment horizontal="left"/>
    </xf>
    <xf numFmtId="3" fontId="0" fillId="0" borderId="9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11" xfId="0" applyFont="1" applyBorder="1" applyAlignment="1">
      <alignment horizontal="center"/>
    </xf>
    <xf numFmtId="164" fontId="2" fillId="0" borderId="11" xfId="0" applyNumberFormat="1" applyFont="1" applyBorder="1" applyAlignment="1">
      <alignment horizontal="center"/>
    </xf>
    <xf numFmtId="164" fontId="2" fillId="0" borderId="12" xfId="0" applyNumberFormat="1" applyFont="1" applyBorder="1" applyAlignment="1">
      <alignment horizontal="center"/>
    </xf>
    <xf numFmtId="164" fontId="2" fillId="0" borderId="13" xfId="0" applyNumberFormat="1" applyFont="1" applyBorder="1" applyAlignment="1">
      <alignment horizontal="center"/>
    </xf>
    <xf numFmtId="4" fontId="0" fillId="0" borderId="7" xfId="0" applyNumberFormat="1" applyBorder="1" applyAlignment="1">
      <alignment horizontal="center"/>
    </xf>
    <xf numFmtId="0" fontId="2" fillId="0" borderId="0" xfId="0" applyFont="1"/>
    <xf numFmtId="0" fontId="2" fillId="0" borderId="11" xfId="0" applyFont="1" applyBorder="1" applyAlignment="1">
      <alignment horizontal="left"/>
    </xf>
    <xf numFmtId="3" fontId="2" fillId="0" borderId="11" xfId="0" applyNumberFormat="1" applyFont="1" applyBorder="1" applyAlignment="1">
      <alignment horizontal="center"/>
    </xf>
    <xf numFmtId="3" fontId="2" fillId="0" borderId="12" xfId="0" applyNumberFormat="1" applyFont="1" applyBorder="1" applyAlignment="1">
      <alignment horizontal="center"/>
    </xf>
    <xf numFmtId="3" fontId="2" fillId="0" borderId="13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0" fontId="0" fillId="0" borderId="17" xfId="0" applyBorder="1" applyAlignment="1">
      <alignment horizontal="left"/>
    </xf>
    <xf numFmtId="4" fontId="0" fillId="0" borderId="18" xfId="0" applyNumberFormat="1" applyBorder="1" applyAlignment="1">
      <alignment horizontal="center"/>
    </xf>
    <xf numFmtId="4" fontId="0" fillId="0" borderId="19" xfId="0" applyNumberFormat="1" applyBorder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3" fontId="0" fillId="0" borderId="0" xfId="0" applyNumberFormat="1"/>
    <xf numFmtId="164" fontId="4" fillId="0" borderId="0" xfId="0" applyNumberFormat="1" applyFont="1"/>
    <xf numFmtId="164" fontId="0" fillId="0" borderId="0" xfId="0" applyNumberFormat="1"/>
    <xf numFmtId="0" fontId="5" fillId="0" borderId="0" xfId="0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164" fontId="6" fillId="2" borderId="0" xfId="0" applyNumberFormat="1" applyFont="1" applyFill="1"/>
    <xf numFmtId="164" fontId="1" fillId="2" borderId="0" xfId="0" applyNumberFormat="1" applyFont="1" applyFill="1" applyAlignment="1">
      <alignment horizontal="center"/>
    </xf>
    <xf numFmtId="3" fontId="0" fillId="0" borderId="23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164" fontId="2" fillId="0" borderId="25" xfId="0" applyNumberFormat="1" applyFont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3" fontId="0" fillId="0" borderId="30" xfId="0" applyNumberFormat="1" applyBorder="1" applyAlignment="1">
      <alignment horizontal="center"/>
    </xf>
    <xf numFmtId="164" fontId="2" fillId="0" borderId="31" xfId="0" applyNumberFormat="1" applyFont="1" applyBorder="1" applyAlignment="1">
      <alignment horizontal="center"/>
    </xf>
    <xf numFmtId="3" fontId="2" fillId="0" borderId="31" xfId="0" applyNumberFormat="1" applyFont="1" applyBorder="1" applyAlignment="1">
      <alignment horizontal="center"/>
    </xf>
    <xf numFmtId="0" fontId="1" fillId="2" borderId="0" xfId="0" applyFont="1" applyFill="1"/>
    <xf numFmtId="3" fontId="1" fillId="2" borderId="0" xfId="0" applyNumberFormat="1" applyFont="1" applyFill="1"/>
    <xf numFmtId="164" fontId="1" fillId="2" borderId="0" xfId="0" applyNumberFormat="1" applyFont="1" applyFill="1"/>
    <xf numFmtId="2" fontId="0" fillId="0" borderId="0" xfId="0" applyNumberFormat="1"/>
    <xf numFmtId="0" fontId="0" fillId="0" borderId="0" xfId="0" applyAlignment="1">
      <alignment vertical="center"/>
    </xf>
    <xf numFmtId="0" fontId="1" fillId="2" borderId="0" xfId="0" applyFont="1" applyFill="1" applyAlignment="1">
      <alignment vertical="center"/>
    </xf>
    <xf numFmtId="4" fontId="1" fillId="2" borderId="0" xfId="0" applyNumberFormat="1" applyFont="1" applyFill="1"/>
    <xf numFmtId="0" fontId="1" fillId="3" borderId="0" xfId="0" applyFont="1" applyFill="1"/>
    <xf numFmtId="0" fontId="1" fillId="3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2" fontId="1" fillId="2" borderId="0" xfId="0" applyNumberFormat="1" applyFont="1" applyFill="1"/>
    <xf numFmtId="0" fontId="1" fillId="3" borderId="33" xfId="0" applyFont="1" applyFill="1" applyBorder="1" applyAlignment="1">
      <alignment horizontal="center"/>
    </xf>
    <xf numFmtId="3" fontId="2" fillId="0" borderId="25" xfId="0" applyNumberFormat="1" applyFont="1" applyBorder="1" applyAlignment="1">
      <alignment horizontal="center"/>
    </xf>
    <xf numFmtId="0" fontId="0" fillId="4" borderId="0" xfId="0" applyFill="1"/>
    <xf numFmtId="3" fontId="0" fillId="4" borderId="0" xfId="0" applyNumberFormat="1" applyFill="1"/>
    <xf numFmtId="164" fontId="4" fillId="4" borderId="0" xfId="0" applyNumberFormat="1" applyFont="1" applyFill="1"/>
    <xf numFmtId="164" fontId="0" fillId="4" borderId="0" xfId="0" applyNumberFormat="1" applyFill="1"/>
    <xf numFmtId="2" fontId="0" fillId="4" borderId="0" xfId="0" applyNumberFormat="1" applyFill="1"/>
    <xf numFmtId="0" fontId="2" fillId="4" borderId="0" xfId="0" applyFont="1" applyFill="1"/>
    <xf numFmtId="0" fontId="0" fillId="0" borderId="2" xfId="0" applyBorder="1" applyAlignment="1">
      <alignment horizontal="left"/>
    </xf>
    <xf numFmtId="3" fontId="0" fillId="0" borderId="2" xfId="0" applyNumberFormat="1" applyBorder="1" applyAlignment="1">
      <alignment horizontal="center"/>
    </xf>
    <xf numFmtId="3" fontId="0" fillId="0" borderId="15" xfId="0" applyNumberFormat="1" applyBorder="1" applyAlignment="1">
      <alignment horizontal="center"/>
    </xf>
    <xf numFmtId="3" fontId="0" fillId="0" borderId="21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0" fontId="0" fillId="2" borderId="38" xfId="0" applyFill="1" applyBorder="1"/>
    <xf numFmtId="0" fontId="0" fillId="2" borderId="21" xfId="0" applyFill="1" applyBorder="1"/>
    <xf numFmtId="0" fontId="0" fillId="0" borderId="18" xfId="0" applyBorder="1" applyAlignment="1">
      <alignment horizontal="left"/>
    </xf>
    <xf numFmtId="0" fontId="0" fillId="0" borderId="39" xfId="0" applyBorder="1" applyAlignment="1">
      <alignment horizontal="left"/>
    </xf>
    <xf numFmtId="0" fontId="0" fillId="0" borderId="16" xfId="0" applyBorder="1" applyAlignment="1">
      <alignment horizontal="left"/>
    </xf>
    <xf numFmtId="4" fontId="0" fillId="0" borderId="9" xfId="0" applyNumberFormat="1" applyBorder="1" applyAlignment="1">
      <alignment horizontal="center"/>
    </xf>
    <xf numFmtId="4" fontId="0" fillId="0" borderId="10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164" fontId="0" fillId="0" borderId="43" xfId="0" applyNumberFormat="1" applyBorder="1" applyAlignment="1">
      <alignment horizontal="center"/>
    </xf>
    <xf numFmtId="164" fontId="0" fillId="0" borderId="29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164" fontId="0" fillId="0" borderId="30" xfId="0" applyNumberFormat="1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164" fontId="0" fillId="0" borderId="42" xfId="0" applyNumberForma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40" xfId="0" applyBorder="1" applyAlignment="1">
      <alignment horizontal="left"/>
    </xf>
    <xf numFmtId="4" fontId="0" fillId="0" borderId="2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4" fontId="0" fillId="0" borderId="11" xfId="0" applyNumberFormat="1" applyBorder="1" applyAlignment="1">
      <alignment horizontal="center"/>
    </xf>
    <xf numFmtId="4" fontId="0" fillId="0" borderId="12" xfId="0" applyNumberFormat="1" applyBorder="1" applyAlignment="1">
      <alignment horizontal="center"/>
    </xf>
    <xf numFmtId="0" fontId="0" fillId="0" borderId="13" xfId="0" applyBorder="1"/>
    <xf numFmtId="3" fontId="0" fillId="0" borderId="13" xfId="0" applyNumberFormat="1" applyBorder="1"/>
    <xf numFmtId="164" fontId="4" fillId="0" borderId="13" xfId="0" applyNumberFormat="1" applyFont="1" applyBorder="1"/>
    <xf numFmtId="164" fontId="4" fillId="0" borderId="21" xfId="0" applyNumberFormat="1" applyFont="1" applyBorder="1"/>
    <xf numFmtId="0" fontId="0" fillId="0" borderId="21" xfId="0" applyBorder="1"/>
    <xf numFmtId="164" fontId="0" fillId="0" borderId="21" xfId="0" applyNumberFormat="1" applyBorder="1"/>
    <xf numFmtId="164" fontId="0" fillId="0" borderId="13" xfId="0" applyNumberFormat="1" applyBorder="1"/>
    <xf numFmtId="0" fontId="1" fillId="2" borderId="0" xfId="0" applyFont="1" applyFill="1" applyAlignment="1">
      <alignment horizontal="left" vertical="center"/>
    </xf>
    <xf numFmtId="164" fontId="4" fillId="0" borderId="38" xfId="0" applyNumberFormat="1" applyFont="1" applyBorder="1"/>
    <xf numFmtId="0" fontId="8" fillId="2" borderId="0" xfId="0" applyFont="1" applyFill="1" applyAlignment="1">
      <alignment horizontal="center" vertical="center" wrapText="1"/>
    </xf>
    <xf numFmtId="165" fontId="4" fillId="0" borderId="2" xfId="0" applyNumberFormat="1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6" xfId="0" applyFont="1" applyBorder="1" applyAlignment="1">
      <alignment horizontal="left"/>
    </xf>
    <xf numFmtId="3" fontId="2" fillId="0" borderId="6" xfId="0" applyNumberFormat="1" applyFont="1" applyBorder="1" applyAlignment="1">
      <alignment horizontal="center"/>
    </xf>
    <xf numFmtId="3" fontId="2" fillId="0" borderId="7" xfId="0" applyNumberFormat="1" applyFont="1" applyBorder="1" applyAlignment="1">
      <alignment horizontal="center"/>
    </xf>
    <xf numFmtId="3" fontId="2" fillId="0" borderId="8" xfId="0" applyNumberFormat="1" applyFont="1" applyBorder="1" applyAlignment="1">
      <alignment horizontal="center"/>
    </xf>
    <xf numFmtId="0" fontId="0" fillId="0" borderId="35" xfId="0" applyBorder="1" applyAlignment="1">
      <alignment horizontal="left"/>
    </xf>
    <xf numFmtId="0" fontId="2" fillId="0" borderId="9" xfId="0" applyFont="1" applyBorder="1" applyAlignment="1">
      <alignment horizontal="left"/>
    </xf>
    <xf numFmtId="3" fontId="2" fillId="0" borderId="9" xfId="0" applyNumberFormat="1" applyFont="1" applyBorder="1" applyAlignment="1">
      <alignment horizontal="center"/>
    </xf>
    <xf numFmtId="3" fontId="2" fillId="0" borderId="10" xfId="0" applyNumberFormat="1" applyFont="1" applyBorder="1" applyAlignment="1">
      <alignment horizontal="center"/>
    </xf>
    <xf numFmtId="3" fontId="2" fillId="0" borderId="15" xfId="0" applyNumberFormat="1" applyFont="1" applyBorder="1" applyAlignment="1">
      <alignment horizontal="center"/>
    </xf>
    <xf numFmtId="3" fontId="2" fillId="0" borderId="0" xfId="0" applyNumberFormat="1" applyFont="1" applyAlignment="1">
      <alignment horizontal="center"/>
    </xf>
    <xf numFmtId="3" fontId="2" fillId="0" borderId="30" xfId="0" applyNumberFormat="1" applyFont="1" applyBorder="1" applyAlignment="1">
      <alignment horizontal="center"/>
    </xf>
    <xf numFmtId="0" fontId="0" fillId="0" borderId="46" xfId="0" applyBorder="1" applyAlignment="1">
      <alignment horizontal="left"/>
    </xf>
    <xf numFmtId="0" fontId="10" fillId="0" borderId="0" xfId="2"/>
    <xf numFmtId="0" fontId="12" fillId="0" borderId="0" xfId="3"/>
    <xf numFmtId="0" fontId="13" fillId="0" borderId="0" xfId="4" applyFill="1"/>
    <xf numFmtId="0" fontId="13" fillId="0" borderId="0" xfId="4"/>
    <xf numFmtId="166" fontId="0" fillId="0" borderId="0" xfId="0" applyNumberFormat="1"/>
    <xf numFmtId="166" fontId="0" fillId="4" borderId="0" xfId="0" applyNumberFormat="1" applyFill="1"/>
    <xf numFmtId="4" fontId="0" fillId="0" borderId="0" xfId="0" applyNumberFormat="1"/>
    <xf numFmtId="0" fontId="8" fillId="0" borderId="0" xfId="0" applyFont="1" applyAlignment="1">
      <alignment horizontal="center" vertical="center" wrapText="1"/>
    </xf>
    <xf numFmtId="164" fontId="6" fillId="0" borderId="0" xfId="0" applyNumberFormat="1" applyFont="1"/>
    <xf numFmtId="0" fontId="0" fillId="0" borderId="0" xfId="0" applyAlignment="1">
      <alignment horizontal="left" indent="1"/>
    </xf>
    <xf numFmtId="0" fontId="2" fillId="0" borderId="13" xfId="0" applyFont="1" applyBorder="1"/>
    <xf numFmtId="3" fontId="2" fillId="0" borderId="13" xfId="0" applyNumberFormat="1" applyFont="1" applyBorder="1"/>
    <xf numFmtId="0" fontId="14" fillId="0" borderId="0" xfId="0" applyFont="1"/>
    <xf numFmtId="164" fontId="9" fillId="0" borderId="0" xfId="0" applyNumberFormat="1" applyFont="1"/>
    <xf numFmtId="164" fontId="9" fillId="0" borderId="21" xfId="0" applyNumberFormat="1" applyFont="1" applyBorder="1"/>
    <xf numFmtId="164" fontId="9" fillId="0" borderId="13" xfId="0" applyNumberFormat="1" applyFont="1" applyBorder="1"/>
    <xf numFmtId="164" fontId="2" fillId="0" borderId="13" xfId="0" applyNumberFormat="1" applyFont="1" applyBorder="1"/>
    <xf numFmtId="0" fontId="2" fillId="0" borderId="0" xfId="0" applyFont="1" applyAlignment="1">
      <alignment horizontal="left"/>
    </xf>
    <xf numFmtId="164" fontId="4" fillId="0" borderId="0" xfId="0" applyNumberFormat="1" applyFont="1" applyAlignment="1">
      <alignment horizontal="center"/>
    </xf>
    <xf numFmtId="3" fontId="2" fillId="0" borderId="24" xfId="0" applyNumberFormat="1" applyFont="1" applyBorder="1" applyAlignment="1">
      <alignment horizontal="center"/>
    </xf>
    <xf numFmtId="0" fontId="8" fillId="2" borderId="0" xfId="0" applyFont="1" applyFill="1"/>
    <xf numFmtId="3" fontId="2" fillId="0" borderId="47" xfId="0" applyNumberFormat="1" applyFont="1" applyBorder="1" applyAlignment="1">
      <alignment horizontal="center"/>
    </xf>
    <xf numFmtId="164" fontId="2" fillId="0" borderId="48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3" fontId="0" fillId="0" borderId="49" xfId="0" applyNumberFormat="1" applyBorder="1" applyAlignment="1">
      <alignment horizontal="center"/>
    </xf>
    <xf numFmtId="3" fontId="0" fillId="0" borderId="50" xfId="0" applyNumberFormat="1" applyBorder="1" applyAlignment="1">
      <alignment horizontal="center"/>
    </xf>
    <xf numFmtId="3" fontId="2" fillId="0" borderId="49" xfId="0" applyNumberFormat="1" applyFont="1" applyBorder="1" applyAlignment="1">
      <alignment horizontal="center"/>
    </xf>
    <xf numFmtId="0" fontId="1" fillId="3" borderId="51" xfId="0" applyFont="1" applyFill="1" applyBorder="1" applyAlignment="1">
      <alignment horizontal="center"/>
    </xf>
    <xf numFmtId="0" fontId="1" fillId="3" borderId="53" xfId="0" applyFont="1" applyFill="1" applyBorder="1" applyAlignment="1">
      <alignment horizontal="center"/>
    </xf>
    <xf numFmtId="3" fontId="2" fillId="0" borderId="54" xfId="0" applyNumberFormat="1" applyFont="1" applyBorder="1" applyAlignment="1">
      <alignment horizontal="center"/>
    </xf>
    <xf numFmtId="3" fontId="0" fillId="0" borderId="42" xfId="0" applyNumberFormat="1" applyBorder="1" applyAlignment="1">
      <alignment horizontal="center"/>
    </xf>
    <xf numFmtId="0" fontId="2" fillId="0" borderId="16" xfId="0" applyFont="1" applyBorder="1"/>
    <xf numFmtId="3" fontId="2" fillId="0" borderId="14" xfId="0" applyNumberFormat="1" applyFont="1" applyBorder="1" applyAlignment="1">
      <alignment horizontal="center"/>
    </xf>
    <xf numFmtId="0" fontId="1" fillId="3" borderId="0" xfId="0" applyFont="1" applyFill="1" applyAlignment="1">
      <alignment horizontal="left"/>
    </xf>
    <xf numFmtId="3" fontId="1" fillId="3" borderId="0" xfId="0" applyNumberFormat="1" applyFont="1" applyFill="1"/>
    <xf numFmtId="164" fontId="9" fillId="0" borderId="38" xfId="0" applyNumberFormat="1" applyFont="1" applyBorder="1"/>
    <xf numFmtId="164" fontId="0" fillId="0" borderId="0" xfId="0" applyNumberFormat="1" applyAlignment="1">
      <alignment horizontal="center"/>
    </xf>
    <xf numFmtId="164" fontId="1" fillId="3" borderId="0" xfId="0" applyNumberFormat="1" applyFont="1" applyFill="1"/>
    <xf numFmtId="2" fontId="14" fillId="2" borderId="0" xfId="0" applyNumberFormat="1" applyFont="1" applyFill="1"/>
    <xf numFmtId="3" fontId="2" fillId="0" borderId="55" xfId="0" applyNumberFormat="1" applyFont="1" applyBorder="1" applyAlignment="1">
      <alignment horizontal="center"/>
    </xf>
    <xf numFmtId="0" fontId="11" fillId="0" borderId="0" xfId="2" applyFont="1" applyAlignment="1">
      <alignment horizontal="center"/>
    </xf>
    <xf numFmtId="164" fontId="4" fillId="0" borderId="6" xfId="0" applyNumberFormat="1" applyFont="1" applyBorder="1" applyAlignment="1">
      <alignment horizontal="center"/>
    </xf>
    <xf numFmtId="164" fontId="4" fillId="0" borderId="14" xfId="0" applyNumberFormat="1" applyFont="1" applyBorder="1" applyAlignment="1">
      <alignment horizontal="center"/>
    </xf>
    <xf numFmtId="164" fontId="4" fillId="0" borderId="2" xfId="0" applyNumberFormat="1" applyFont="1" applyBorder="1" applyAlignment="1">
      <alignment horizontal="center"/>
    </xf>
    <xf numFmtId="164" fontId="4" fillId="0" borderId="16" xfId="0" applyNumberFormat="1" applyFont="1" applyBorder="1" applyAlignment="1">
      <alignment horizontal="center"/>
    </xf>
    <xf numFmtId="0" fontId="1" fillId="2" borderId="27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8" fillId="2" borderId="36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164" fontId="4" fillId="0" borderId="9" xfId="0" applyNumberFormat="1" applyFont="1" applyBorder="1" applyAlignment="1">
      <alignment horizontal="center"/>
    </xf>
    <xf numFmtId="164" fontId="4" fillId="0" borderId="35" xfId="0" applyNumberFormat="1" applyFont="1" applyBorder="1" applyAlignment="1">
      <alignment horizontal="center"/>
    </xf>
    <xf numFmtId="164" fontId="4" fillId="0" borderId="18" xfId="0" applyNumberFormat="1" applyFont="1" applyBorder="1" applyAlignment="1">
      <alignment horizontal="center"/>
    </xf>
    <xf numFmtId="164" fontId="4" fillId="0" borderId="20" xfId="0" applyNumberFormat="1" applyFont="1" applyBorder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164" fontId="4" fillId="0" borderId="2" xfId="0" applyNumberFormat="1" applyFont="1" applyBorder="1"/>
    <xf numFmtId="164" fontId="4" fillId="0" borderId="16" xfId="0" applyNumberFormat="1" applyFont="1" applyBorder="1"/>
    <xf numFmtId="164" fontId="4" fillId="0" borderId="11" xfId="0" applyNumberFormat="1" applyFont="1" applyBorder="1"/>
    <xf numFmtId="164" fontId="4" fillId="0" borderId="41" xfId="0" applyNumberFormat="1" applyFont="1" applyBorder="1"/>
    <xf numFmtId="164" fontId="4" fillId="0" borderId="9" xfId="0" applyNumberFormat="1" applyFont="1" applyBorder="1"/>
    <xf numFmtId="164" fontId="4" fillId="0" borderId="35" xfId="0" applyNumberFormat="1" applyFont="1" applyBorder="1"/>
    <xf numFmtId="164" fontId="4" fillId="0" borderId="6" xfId="0" applyNumberFormat="1" applyFont="1" applyBorder="1"/>
    <xf numFmtId="164" fontId="4" fillId="0" borderId="14" xfId="0" applyNumberFormat="1" applyFont="1" applyBorder="1"/>
    <xf numFmtId="164" fontId="9" fillId="0" borderId="9" xfId="0" applyNumberFormat="1" applyFont="1" applyBorder="1"/>
    <xf numFmtId="164" fontId="9" fillId="0" borderId="35" xfId="0" applyNumberFormat="1" applyFont="1" applyBorder="1"/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1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52" xfId="0" applyFont="1" applyFill="1" applyBorder="1" applyAlignment="1">
      <alignment horizontal="center" vertical="center"/>
    </xf>
  </cellXfs>
  <cellStyles count="5">
    <cellStyle name="Hiperligação" xfId="4" builtinId="8"/>
    <cellStyle name="Hiperligação 2" xfId="3" xr:uid="{3D372854-1AAF-4996-8C64-83CD4C5662BE}"/>
    <cellStyle name="Normal" xfId="0" builtinId="0"/>
    <cellStyle name="Normal 2" xfId="1" xr:uid="{00000000-0005-0000-0000-000001000000}"/>
    <cellStyle name="Normal 3" xfId="2" xr:uid="{6B165DDF-08B1-46B9-A347-26D06C7AFD7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2" name="Imagem 2">
          <a:extLst>
            <a:ext uri="{FF2B5EF4-FFF2-40B4-BE49-F238E27FC236}">
              <a16:creationId xmlns:a16="http://schemas.microsoft.com/office/drawing/2014/main" id="{8CD45E1F-6248-4716-A9BD-EA1AFB719D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955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40C8D5-1418-4A7A-BD3B-80D92E95486D}">
  <sheetPr>
    <pageSetUpPr fitToPage="1"/>
  </sheetPr>
  <dimension ref="B2:K28"/>
  <sheetViews>
    <sheetView showGridLines="0" showRowColHeaders="0" tabSelected="1" zoomScaleNormal="100" workbookViewId="0">
      <selection activeCell="O15" sqref="O15"/>
    </sheetView>
  </sheetViews>
  <sheetFormatPr defaultRowHeight="15"/>
  <cols>
    <col min="1" max="1" width="3.140625" style="117" customWidth="1"/>
    <col min="2" max="16384" width="9.140625" style="117"/>
  </cols>
  <sheetData>
    <row r="2" spans="2:11" ht="15.75">
      <c r="E2" s="157" t="s">
        <v>44</v>
      </c>
      <c r="F2" s="157"/>
      <c r="G2" s="157"/>
      <c r="H2" s="157"/>
      <c r="I2" s="157"/>
      <c r="J2" s="157"/>
      <c r="K2" s="157"/>
    </row>
    <row r="3" spans="2:11" ht="15.75">
      <c r="E3" s="157" t="s">
        <v>86</v>
      </c>
      <c r="F3" s="157"/>
      <c r="G3" s="157"/>
      <c r="H3" s="157"/>
      <c r="I3" s="157"/>
      <c r="J3" s="157"/>
      <c r="K3" s="157"/>
    </row>
    <row r="7" spans="2:11" ht="15.95" customHeight="1"/>
    <row r="8" spans="2:11" ht="15.95" customHeight="1">
      <c r="B8" s="119" t="s">
        <v>47</v>
      </c>
      <c r="C8"/>
    </row>
    <row r="9" spans="2:11" ht="15.95" customHeight="1">
      <c r="G9" s="117" t="s">
        <v>43</v>
      </c>
    </row>
    <row r="10" spans="2:11" ht="15.95" customHeight="1">
      <c r="B10" s="120" t="s">
        <v>59</v>
      </c>
    </row>
    <row r="11" spans="2:11" ht="15.95" customHeight="1"/>
    <row r="12" spans="2:11" ht="15.95" customHeight="1">
      <c r="B12" s="119" t="s">
        <v>61</v>
      </c>
    </row>
    <row r="13" spans="2:11" ht="15.95" customHeight="1"/>
    <row r="14" spans="2:11" ht="15.95" customHeight="1">
      <c r="B14" s="119" t="s">
        <v>62</v>
      </c>
    </row>
    <row r="15" spans="2:11" ht="15.95" customHeight="1">
      <c r="B15" s="118"/>
      <c r="C15" s="118"/>
      <c r="D15" s="118"/>
      <c r="E15" s="118"/>
      <c r="F15" s="118"/>
      <c r="G15" s="118"/>
    </row>
    <row r="16" spans="2:11">
      <c r="B16" s="119" t="s">
        <v>63</v>
      </c>
    </row>
    <row r="18" spans="2:2">
      <c r="B18" s="119" t="s">
        <v>64</v>
      </c>
    </row>
    <row r="20" spans="2:2">
      <c r="B20" s="120" t="s">
        <v>101</v>
      </c>
    </row>
    <row r="22" spans="2:2">
      <c r="B22" s="119" t="s">
        <v>102</v>
      </c>
    </row>
    <row r="24" spans="2:2">
      <c r="B24" s="119" t="s">
        <v>103</v>
      </c>
    </row>
    <row r="26" spans="2:2">
      <c r="B26" s="119" t="s">
        <v>104</v>
      </c>
    </row>
    <row r="28" spans="2:2">
      <c r="B28" s="119" t="s">
        <v>105</v>
      </c>
    </row>
  </sheetData>
  <mergeCells count="2">
    <mergeCell ref="E2:K2"/>
    <mergeCell ref="E3:K3"/>
  </mergeCells>
  <hyperlinks>
    <hyperlink ref="B8" location="'1'!A1" display="1 - Volumes Comercializados de Vinho Espumante Espumoso " xr:uid="{1E6A61F1-3B95-4564-A44D-29D88612CC10}"/>
    <hyperlink ref="B10" location="'2'!A1" display="2 - Volumes Certificados por Entidade Certificadora de Vinho Espumante e Espumoso por Tipo de Certificação" xr:uid="{FFEAE586-3A25-4BA4-B6F1-D129A2DAC265}"/>
    <hyperlink ref="B12" location="'3'!A1" display="3 - Volumes Certificados por Entidade Certificadora de Vinho Espumante e Espumoso " xr:uid="{CA0B7FB5-894F-4460-99D4-40890C657908}"/>
    <hyperlink ref="B14" location="'4'!A1" display="4 - Balança Comercial dos Vinhos Espumantes e Espumosos" xr:uid="{1B9DC35A-A114-4C19-B7F6-FA6CBEFBFC9C}"/>
    <hyperlink ref="B16" location="'5'!A1" display="5- Peso das Exportações de Vinhos Espumantes e Espumosos nas Exportações Totais de Vinho (NC 2204)" xr:uid="{E6C40E70-BE7D-4C8A-9070-9E11E810B569}"/>
    <hyperlink ref="B18" location="'6'!A1" display="6 - Evolução da Exportação Espumantes e Espumosos de Origem Comunitária" xr:uid="{8422E494-8AA3-4A5B-94F6-149F2A9276C8}"/>
    <hyperlink ref="B22" location="'8'!A1" display="8 - TOP 10 - Mercados de Destino | Espumantes e Espumosos de Origem Comunitária" xr:uid="{2921A944-B8F3-4E10-8556-D35B799180F1}"/>
    <hyperlink ref="B24" location="'9'!A1" display="9 - Peso das Importações de Espumantes e Espumosos nas Importações Totais de Vinho (NC 2204)" xr:uid="{EA910216-9E6E-4F9B-A31D-5D328831120A}"/>
    <hyperlink ref="B26" location="'10'!A1" display="10 - TOP 10 - Mercados de Origem | Espumantes e Espumosos*" xr:uid="{EB58041C-63E7-4EC0-9DAF-1EABE45762F9}"/>
    <hyperlink ref="B28" location="'11'!A1" display="11 - TOP 10 - Mercados de Origem | Espumantes e Espumosos" xr:uid="{5D3CD152-141B-4552-9143-31789750C260}"/>
    <hyperlink ref="B20" location="'7'!A1" display="7. TOP 10 - Mercados de Destino | Espumantes e Espumosos de Origem Nacional / Comunitária*" xr:uid="{D4DD5306-30F5-42EE-AE38-73437ECC4707}"/>
  </hyperlinks>
  <pageMargins left="0.31496062992125984" right="0.31496062992125984" top="0.35433070866141736" bottom="0.35433070866141736" header="0.31496062992125984" footer="0.31496062992125984"/>
  <pageSetup paperSize="9" scale="81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537B6A-7DCE-4711-BB3F-F065926E090D}">
  <dimension ref="A1:AD28"/>
  <sheetViews>
    <sheetView showGridLines="0" workbookViewId="0"/>
  </sheetViews>
  <sheetFormatPr defaultRowHeight="15"/>
  <cols>
    <col min="1" max="1" width="3.42578125" customWidth="1"/>
    <col min="2" max="2" width="33.140625" customWidth="1"/>
    <col min="3" max="13" width="10.7109375" customWidth="1"/>
    <col min="14" max="14" width="2.28515625" customWidth="1"/>
    <col min="15" max="15" width="8.5703125" customWidth="1"/>
    <col min="16" max="16" width="4.5703125" customWidth="1"/>
    <col min="17" max="17" width="5.140625" customWidth="1"/>
    <col min="18" max="18" width="3.42578125" customWidth="1"/>
    <col min="19" max="19" width="33.5703125" customWidth="1"/>
    <col min="20" max="29" width="10.7109375" customWidth="1"/>
    <col min="30" max="30" width="10.85546875" customWidth="1"/>
  </cols>
  <sheetData>
    <row r="1" spans="1:30">
      <c r="A1" s="20" t="s">
        <v>48</v>
      </c>
      <c r="B1" s="20"/>
    </row>
    <row r="2" spans="1:30" ht="15.75" thickBot="1"/>
    <row r="3" spans="1:30" ht="18" customHeight="1">
      <c r="A3" s="2"/>
      <c r="B3" s="71"/>
      <c r="C3" s="162" t="s">
        <v>1</v>
      </c>
      <c r="D3" s="163"/>
      <c r="E3" s="163"/>
      <c r="F3" s="163"/>
      <c r="G3" s="163"/>
      <c r="H3" s="163"/>
      <c r="I3" s="163"/>
      <c r="J3" s="163"/>
      <c r="K3" s="163"/>
      <c r="L3" s="163"/>
      <c r="M3" s="189"/>
      <c r="O3" s="187" t="s">
        <v>90</v>
      </c>
      <c r="P3" s="165"/>
      <c r="R3" s="2"/>
      <c r="S3" s="71"/>
      <c r="T3" s="173" t="s">
        <v>1</v>
      </c>
      <c r="U3" s="174"/>
      <c r="V3" s="174"/>
      <c r="W3" s="174"/>
      <c r="X3" s="174"/>
      <c r="Y3" s="174"/>
      <c r="Z3" s="174"/>
      <c r="AA3" s="174"/>
      <c r="AB3" s="174"/>
      <c r="AC3" s="174"/>
      <c r="AD3" s="174"/>
    </row>
    <row r="4" spans="1:30" ht="18" customHeight="1" thickBot="1">
      <c r="A4" s="3"/>
      <c r="B4" s="72"/>
      <c r="C4" s="4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5">
        <v>2020</v>
      </c>
      <c r="J4" s="144">
        <v>2021</v>
      </c>
      <c r="K4" s="144">
        <v>2022</v>
      </c>
      <c r="L4" s="140">
        <v>2023</v>
      </c>
      <c r="M4" s="145">
        <v>2024</v>
      </c>
      <c r="O4" s="188"/>
      <c r="P4" s="167"/>
      <c r="R4" s="3"/>
      <c r="S4" s="72"/>
      <c r="T4" s="4">
        <v>2014</v>
      </c>
      <c r="U4" s="5">
        <v>2015</v>
      </c>
      <c r="V4" s="5">
        <v>2016</v>
      </c>
      <c r="W4" s="5">
        <v>2017</v>
      </c>
      <c r="X4" s="6">
        <v>2018</v>
      </c>
      <c r="Y4" s="6">
        <v>2019</v>
      </c>
      <c r="Z4" s="6">
        <v>2020</v>
      </c>
      <c r="AA4" s="6">
        <v>2021</v>
      </c>
      <c r="AB4" s="6">
        <v>2022</v>
      </c>
      <c r="AC4" s="6">
        <v>2023</v>
      </c>
      <c r="AD4" s="58">
        <v>2024</v>
      </c>
    </row>
    <row r="5" spans="1:30" ht="21.95" customHeight="1">
      <c r="A5" s="7" t="s">
        <v>2</v>
      </c>
      <c r="B5" s="7"/>
      <c r="C5" s="106">
        <f>SUM(C6:C7)</f>
        <v>56979.880000000005</v>
      </c>
      <c r="D5" s="106">
        <f t="shared" ref="D5:M5" si="0">SUM(D6:D7)</f>
        <v>50740.13</v>
      </c>
      <c r="E5" s="106">
        <f t="shared" si="0"/>
        <v>54895.070000000007</v>
      </c>
      <c r="F5" s="106">
        <f t="shared" si="0"/>
        <v>47202.640000000007</v>
      </c>
      <c r="G5" s="106">
        <f t="shared" si="0"/>
        <v>42209.61</v>
      </c>
      <c r="H5" s="106">
        <f t="shared" si="0"/>
        <v>44076.549999999996</v>
      </c>
      <c r="I5" s="106">
        <f t="shared" si="0"/>
        <v>39993.239999999991</v>
      </c>
      <c r="J5" s="156">
        <f t="shared" si="0"/>
        <v>54455.470000000008</v>
      </c>
      <c r="K5" s="156">
        <f t="shared" si="0"/>
        <v>62075.55</v>
      </c>
      <c r="L5" s="108">
        <f t="shared" si="0"/>
        <v>62762.97</v>
      </c>
      <c r="M5" s="146">
        <f t="shared" si="0"/>
        <v>64154.81</v>
      </c>
      <c r="O5" s="181">
        <f>(M5-L5)/L5</f>
        <v>2.2176133474881711E-2</v>
      </c>
      <c r="P5" s="182"/>
      <c r="R5" s="7" t="s">
        <v>2</v>
      </c>
      <c r="S5" s="7"/>
      <c r="T5" s="78">
        <f>T6+T7</f>
        <v>1</v>
      </c>
      <c r="U5" s="79">
        <f t="shared" ref="U5:AD5" si="1">U6+U7</f>
        <v>1</v>
      </c>
      <c r="V5" s="79">
        <f t="shared" si="1"/>
        <v>1</v>
      </c>
      <c r="W5" s="79">
        <f t="shared" si="1"/>
        <v>1</v>
      </c>
      <c r="X5" s="79">
        <f t="shared" si="1"/>
        <v>0.99999999999999989</v>
      </c>
      <c r="Y5" s="79">
        <f t="shared" ref="Y5:AC5" si="2">Y6+Y7</f>
        <v>1</v>
      </c>
      <c r="Z5" s="79">
        <f t="shared" si="2"/>
        <v>1</v>
      </c>
      <c r="AA5" s="79">
        <f>AA6+AA7</f>
        <v>1</v>
      </c>
      <c r="AB5" s="79">
        <f>AB6+AB7</f>
        <v>1</v>
      </c>
      <c r="AC5" s="79">
        <f t="shared" si="2"/>
        <v>1</v>
      </c>
      <c r="AD5" s="80">
        <f t="shared" si="1"/>
        <v>1</v>
      </c>
    </row>
    <row r="6" spans="1:30" ht="21.95" customHeight="1">
      <c r="A6" s="11"/>
      <c r="B6" s="74" t="s">
        <v>34</v>
      </c>
      <c r="C6" s="12">
        <v>42942.740000000005</v>
      </c>
      <c r="D6" s="13">
        <v>38171.96</v>
      </c>
      <c r="E6" s="13">
        <v>43610.530000000013</v>
      </c>
      <c r="F6" s="13">
        <v>31672.940000000002</v>
      </c>
      <c r="G6" s="13">
        <v>30739.279999999995</v>
      </c>
      <c r="H6" s="13">
        <v>29110.959999999995</v>
      </c>
      <c r="I6" s="13">
        <v>28809.259999999991</v>
      </c>
      <c r="J6" s="141">
        <v>38018.390000000007</v>
      </c>
      <c r="K6" s="141">
        <v>42310.16</v>
      </c>
      <c r="L6" s="14">
        <v>43857.279999999999</v>
      </c>
      <c r="M6" s="44">
        <v>46812.79</v>
      </c>
      <c r="O6" s="183">
        <f>(M6-L6)/L6</f>
        <v>6.7389268098705671E-2</v>
      </c>
      <c r="P6" s="184"/>
      <c r="R6" s="11"/>
      <c r="S6" s="74" t="s">
        <v>34</v>
      </c>
      <c r="T6" s="81">
        <f t="shared" ref="T6:AB6" si="3">C6/C5</f>
        <v>0.75364742782891092</v>
      </c>
      <c r="U6" s="82">
        <f t="shared" si="3"/>
        <v>0.75230315728398811</v>
      </c>
      <c r="V6" s="82">
        <f t="shared" si="3"/>
        <v>0.79443436359585673</v>
      </c>
      <c r="W6" s="82">
        <f t="shared" si="3"/>
        <v>0.67099933393555944</v>
      </c>
      <c r="X6" s="82">
        <f t="shared" si="3"/>
        <v>0.72825311581888563</v>
      </c>
      <c r="Y6" s="82">
        <f t="shared" si="3"/>
        <v>0.66046367059127808</v>
      </c>
      <c r="Z6" s="82">
        <f t="shared" si="3"/>
        <v>0.72035323969750886</v>
      </c>
      <c r="AA6" s="82">
        <f t="shared" si="3"/>
        <v>0.69815557555558694</v>
      </c>
      <c r="AB6" s="82">
        <f t="shared" si="3"/>
        <v>0.68159138340296621</v>
      </c>
      <c r="AC6" s="82">
        <f>L6/L5</f>
        <v>0.69877636447096114</v>
      </c>
      <c r="AD6" s="83">
        <f>M6/M5</f>
        <v>0.72968480461558538</v>
      </c>
    </row>
    <row r="7" spans="1:30" ht="21.95" customHeight="1" thickBot="1">
      <c r="A7" s="66"/>
      <c r="B7" s="75" t="s">
        <v>37</v>
      </c>
      <c r="C7" s="67">
        <v>14037.14</v>
      </c>
      <c r="D7" s="68">
        <v>12568.169999999998</v>
      </c>
      <c r="E7" s="68">
        <v>11284.539999999997</v>
      </c>
      <c r="F7" s="68">
        <v>15529.700000000004</v>
      </c>
      <c r="G7" s="68">
        <v>11470.330000000002</v>
      </c>
      <c r="H7" s="68">
        <v>14965.590000000002</v>
      </c>
      <c r="I7" s="68">
        <v>11183.980000000001</v>
      </c>
      <c r="J7" s="142">
        <v>16437.080000000002</v>
      </c>
      <c r="K7" s="142">
        <v>19765.39</v>
      </c>
      <c r="L7" s="69">
        <v>18905.690000000002</v>
      </c>
      <c r="M7" s="147">
        <v>17342.019999999993</v>
      </c>
      <c r="O7" s="183">
        <f>(M7-L7)/L7</f>
        <v>-8.2708962222484819E-2</v>
      </c>
      <c r="P7" s="184"/>
      <c r="R7" s="66"/>
      <c r="S7" s="75" t="s">
        <v>35</v>
      </c>
      <c r="T7" s="84">
        <f t="shared" ref="T7:Z7" si="4">C7/C5</f>
        <v>0.24635257217108913</v>
      </c>
      <c r="U7" s="85">
        <f t="shared" si="4"/>
        <v>0.24769684271601194</v>
      </c>
      <c r="V7" s="85">
        <f t="shared" si="4"/>
        <v>0.20556563640414333</v>
      </c>
      <c r="W7" s="85">
        <f t="shared" si="4"/>
        <v>0.32900066606444051</v>
      </c>
      <c r="X7" s="85">
        <f t="shared" si="4"/>
        <v>0.27174688418111426</v>
      </c>
      <c r="Y7" s="85">
        <f t="shared" si="4"/>
        <v>0.33953632940872197</v>
      </c>
      <c r="Z7" s="85">
        <f t="shared" si="4"/>
        <v>0.27964676030249119</v>
      </c>
      <c r="AA7" s="85">
        <f>J7/J5</f>
        <v>0.30184442444441301</v>
      </c>
      <c r="AB7" s="85">
        <f>K7/K5</f>
        <v>0.31840861659703373</v>
      </c>
      <c r="AC7" s="85">
        <f>L7/L5</f>
        <v>0.30122363552903891</v>
      </c>
      <c r="AD7" s="86">
        <f>M7/M5</f>
        <v>0.27031519538441456</v>
      </c>
    </row>
    <row r="8" spans="1:30" ht="21.95" customHeight="1" thickBot="1">
      <c r="A8" s="11" t="s">
        <v>58</v>
      </c>
      <c r="B8" s="11"/>
      <c r="C8" s="111">
        <v>2330198.42</v>
      </c>
      <c r="D8" s="112">
        <v>2161091.44</v>
      </c>
      <c r="E8" s="112">
        <v>1804450.3000000003</v>
      </c>
      <c r="F8" s="112">
        <v>2155820.8900000006</v>
      </c>
      <c r="G8" s="112">
        <v>2021029.9900000007</v>
      </c>
      <c r="H8" s="112">
        <v>2935261.1399999876</v>
      </c>
      <c r="I8" s="112">
        <v>2745238.3199999975</v>
      </c>
      <c r="J8" s="143">
        <v>2970951.4999999809</v>
      </c>
      <c r="K8" s="143">
        <v>2971422.5399999898</v>
      </c>
      <c r="L8" s="114">
        <v>2892758.0099999863</v>
      </c>
      <c r="M8" s="115">
        <v>2083846.830000005</v>
      </c>
      <c r="O8" s="177">
        <f>(M8-L8)/L8</f>
        <v>-0.27963320028970728</v>
      </c>
      <c r="P8" s="178"/>
    </row>
    <row r="9" spans="1:30" ht="21.95" customHeight="1" thickBot="1">
      <c r="A9" s="15" t="s">
        <v>4</v>
      </c>
      <c r="B9" s="15"/>
      <c r="C9" s="16">
        <f>C5/C8</f>
        <v>2.4452801748960078E-2</v>
      </c>
      <c r="D9" s="17">
        <f t="shared" ref="D9:M9" si="5">D5/D8</f>
        <v>2.3478937105965308E-2</v>
      </c>
      <c r="E9" s="17">
        <f t="shared" si="5"/>
        <v>3.0422045982646348E-2</v>
      </c>
      <c r="F9" s="17">
        <f t="shared" si="5"/>
        <v>2.1895436777217607E-2</v>
      </c>
      <c r="G9" s="17">
        <f t="shared" si="5"/>
        <v>2.088519725528664E-2</v>
      </c>
      <c r="H9" s="17">
        <f t="shared" si="5"/>
        <v>1.5016227823600112E-2</v>
      </c>
      <c r="I9" s="17">
        <f t="shared" si="5"/>
        <v>1.4568221530581005E-2</v>
      </c>
      <c r="J9" s="17">
        <f t="shared" si="5"/>
        <v>1.8329302918610541E-2</v>
      </c>
      <c r="K9" s="17">
        <f t="shared" si="5"/>
        <v>2.0890852500567023E-2</v>
      </c>
      <c r="L9" s="18">
        <f t="shared" si="5"/>
        <v>2.1696584983270102E-2</v>
      </c>
      <c r="M9" s="45">
        <f t="shared" si="5"/>
        <v>3.0786720538380379E-2</v>
      </c>
      <c r="O9" s="103">
        <f>(M9-L9)*100</f>
        <v>0.90901355551102769</v>
      </c>
      <c r="P9" s="148" t="s">
        <v>33</v>
      </c>
      <c r="R9" t="s">
        <v>36</v>
      </c>
    </row>
    <row r="11" spans="1:30" ht="15.75" thickBot="1"/>
    <row r="12" spans="1:30" ht="18" customHeight="1">
      <c r="A12" s="2"/>
      <c r="B12" s="71"/>
      <c r="C12" s="162" t="s">
        <v>5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89"/>
      <c r="O12" s="187" t="s">
        <v>90</v>
      </c>
      <c r="P12" s="165"/>
      <c r="R12" s="2"/>
      <c r="S12" s="71"/>
      <c r="T12" s="173" t="s">
        <v>5</v>
      </c>
      <c r="U12" s="174"/>
      <c r="V12" s="174"/>
      <c r="W12" s="174"/>
      <c r="X12" s="174"/>
      <c r="Y12" s="174"/>
      <c r="Z12" s="174"/>
      <c r="AA12" s="174"/>
      <c r="AB12" s="174"/>
      <c r="AC12" s="174"/>
      <c r="AD12" s="174">
        <v>2020</v>
      </c>
    </row>
    <row r="13" spans="1:30" ht="18" customHeight="1" thickBot="1">
      <c r="A13" s="3"/>
      <c r="B13" s="72"/>
      <c r="C13" s="4">
        <v>2014</v>
      </c>
      <c r="D13" s="5">
        <v>2015</v>
      </c>
      <c r="E13" s="5">
        <v>2016</v>
      </c>
      <c r="F13" s="5">
        <v>2017</v>
      </c>
      <c r="G13" s="5">
        <v>2018</v>
      </c>
      <c r="H13" s="5">
        <v>2019</v>
      </c>
      <c r="I13" s="5">
        <v>2020</v>
      </c>
      <c r="J13" s="5">
        <v>2021</v>
      </c>
      <c r="K13" s="144">
        <v>2022</v>
      </c>
      <c r="L13" s="5">
        <v>2023</v>
      </c>
      <c r="M13" s="145">
        <v>2024</v>
      </c>
      <c r="O13" s="188"/>
      <c r="P13" s="167"/>
      <c r="R13" s="3"/>
      <c r="S13" s="72"/>
      <c r="T13" s="4">
        <v>2014</v>
      </c>
      <c r="U13" s="5">
        <v>2015</v>
      </c>
      <c r="V13" s="5">
        <v>2016</v>
      </c>
      <c r="W13" s="5">
        <v>2017</v>
      </c>
      <c r="X13" s="6">
        <v>2018</v>
      </c>
      <c r="Y13" s="6">
        <v>2019</v>
      </c>
      <c r="Z13" s="6">
        <v>2020</v>
      </c>
      <c r="AA13" s="6">
        <v>2021</v>
      </c>
      <c r="AB13" s="6">
        <v>2022</v>
      </c>
      <c r="AC13" s="6">
        <v>2023</v>
      </c>
      <c r="AD13" s="58">
        <v>2024</v>
      </c>
    </row>
    <row r="14" spans="1:30" ht="21.95" customHeight="1">
      <c r="A14" s="116" t="s">
        <v>2</v>
      </c>
      <c r="B14" s="105"/>
      <c r="C14" s="106">
        <f>SUM(C15:C16)</f>
        <v>24106.092000000001</v>
      </c>
      <c r="D14" s="107">
        <f t="shared" ref="D14:M14" si="6">SUM(D15:D16)</f>
        <v>24674.334999999999</v>
      </c>
      <c r="E14" s="107">
        <f t="shared" si="6"/>
        <v>23079.946</v>
      </c>
      <c r="F14" s="107">
        <f t="shared" si="6"/>
        <v>22599.071</v>
      </c>
      <c r="G14" s="107">
        <f t="shared" si="6"/>
        <v>23860.329000000002</v>
      </c>
      <c r="H14" s="107">
        <f t="shared" si="6"/>
        <v>23962.162999999997</v>
      </c>
      <c r="I14" s="107">
        <f t="shared" si="6"/>
        <v>17827.277999999998</v>
      </c>
      <c r="J14" s="107">
        <f t="shared" si="6"/>
        <v>25562.373000000007</v>
      </c>
      <c r="K14" s="107">
        <f t="shared" si="6"/>
        <v>33434.777000000002</v>
      </c>
      <c r="L14" s="138">
        <f t="shared" si="6"/>
        <v>36182.305999999997</v>
      </c>
      <c r="M14" s="149">
        <f t="shared" si="6"/>
        <v>32094.107000000004</v>
      </c>
      <c r="O14" s="181">
        <f>(M14-L14)/L14</f>
        <v>-0.11298890126019037</v>
      </c>
      <c r="P14" s="182"/>
      <c r="R14" s="7" t="s">
        <v>2</v>
      </c>
      <c r="S14" s="7"/>
      <c r="T14" s="78">
        <f>T15+T16</f>
        <v>1</v>
      </c>
      <c r="U14" s="79">
        <f t="shared" ref="U14:X14" si="7">U15+U16</f>
        <v>1</v>
      </c>
      <c r="V14" s="79">
        <f t="shared" si="7"/>
        <v>1</v>
      </c>
      <c r="W14" s="79">
        <f t="shared" si="7"/>
        <v>1</v>
      </c>
      <c r="X14" s="79">
        <f t="shared" si="7"/>
        <v>0.99999999999999989</v>
      </c>
      <c r="Y14" s="79">
        <f t="shared" ref="Y14:AC14" si="8">Y15+Y16</f>
        <v>1</v>
      </c>
      <c r="Z14" s="79">
        <f t="shared" si="8"/>
        <v>0.99999999999999989</v>
      </c>
      <c r="AA14" s="79">
        <f t="shared" ref="AA14:AB14" si="9">AA15+AA16</f>
        <v>1</v>
      </c>
      <c r="AB14" s="79">
        <f t="shared" si="9"/>
        <v>1</v>
      </c>
      <c r="AC14" s="79">
        <f t="shared" si="8"/>
        <v>1</v>
      </c>
      <c r="AD14" s="80">
        <f>AD15+AD16</f>
        <v>1</v>
      </c>
    </row>
    <row r="15" spans="1:30" ht="21.95" customHeight="1">
      <c r="A15" s="11"/>
      <c r="B15" s="109" t="s">
        <v>34</v>
      </c>
      <c r="C15" s="12">
        <v>8944.2570000000014</v>
      </c>
      <c r="D15" s="13">
        <v>7184.9090000000006</v>
      </c>
      <c r="E15" s="13">
        <v>7770.7400000000016</v>
      </c>
      <c r="F15" s="13">
        <v>4865.5729999999994</v>
      </c>
      <c r="G15" s="13">
        <v>5781.8140000000012</v>
      </c>
      <c r="H15" s="13">
        <v>5067.9929999999986</v>
      </c>
      <c r="I15" s="13">
        <v>4142.2379999999994</v>
      </c>
      <c r="J15" s="13">
        <v>6863.0959999999995</v>
      </c>
      <c r="K15" s="141">
        <v>8492.3950000000004</v>
      </c>
      <c r="L15" s="14">
        <v>8710.2380000000012</v>
      </c>
      <c r="M15" s="44">
        <v>9430.2990000000009</v>
      </c>
      <c r="O15" s="183">
        <f t="shared" ref="O15:O16" si="10">(M15-L15)/L15</f>
        <v>8.2668349590447429E-2</v>
      </c>
      <c r="P15" s="184"/>
      <c r="R15" s="11"/>
      <c r="S15" s="74" t="s">
        <v>34</v>
      </c>
      <c r="T15" s="81">
        <f t="shared" ref="T15:AB15" si="11">C15/C14</f>
        <v>0.3710372050351422</v>
      </c>
      <c r="U15" s="82">
        <f t="shared" si="11"/>
        <v>0.2911895700532558</v>
      </c>
      <c r="V15" s="82">
        <f t="shared" si="11"/>
        <v>0.3366879627881279</v>
      </c>
      <c r="W15" s="82">
        <f t="shared" si="11"/>
        <v>0.21529969085897377</v>
      </c>
      <c r="X15" s="82">
        <f t="shared" si="11"/>
        <v>0.24231912309339912</v>
      </c>
      <c r="Y15" s="82">
        <f t="shared" si="11"/>
        <v>0.21149981326810935</v>
      </c>
      <c r="Z15" s="82">
        <f t="shared" si="11"/>
        <v>0.23235392413805403</v>
      </c>
      <c r="AA15" s="82">
        <f t="shared" si="11"/>
        <v>0.26848430699293829</v>
      </c>
      <c r="AB15" s="82">
        <f t="shared" si="11"/>
        <v>0.25399885275143302</v>
      </c>
      <c r="AC15" s="82">
        <f t="shared" ref="AC15" si="12">L15/L14</f>
        <v>0.24073197545783848</v>
      </c>
      <c r="AD15" s="83">
        <f t="shared" ref="AD15" si="13">M15/M14</f>
        <v>0.29383272760946427</v>
      </c>
    </row>
    <row r="16" spans="1:30" ht="21.95" customHeight="1" thickBot="1">
      <c r="A16" s="66"/>
      <c r="B16" s="75" t="s">
        <v>37</v>
      </c>
      <c r="C16" s="67">
        <v>15161.834999999999</v>
      </c>
      <c r="D16" s="68">
        <v>17489.425999999999</v>
      </c>
      <c r="E16" s="68">
        <v>15309.205999999998</v>
      </c>
      <c r="F16" s="68">
        <v>17733.498</v>
      </c>
      <c r="G16" s="68">
        <v>18078.514999999999</v>
      </c>
      <c r="H16" s="68">
        <v>18894.169999999998</v>
      </c>
      <c r="I16" s="68">
        <v>13685.039999999997</v>
      </c>
      <c r="J16" s="68">
        <v>18699.277000000006</v>
      </c>
      <c r="K16" s="142">
        <v>24942.382000000001</v>
      </c>
      <c r="L16" s="69">
        <v>27472.067999999996</v>
      </c>
      <c r="M16" s="147">
        <v>22663.808000000005</v>
      </c>
      <c r="O16" s="183">
        <f t="shared" si="10"/>
        <v>-0.17502359123455838</v>
      </c>
      <c r="P16" s="184"/>
      <c r="R16" s="66"/>
      <c r="S16" s="75" t="s">
        <v>35</v>
      </c>
      <c r="T16" s="84">
        <f t="shared" ref="T16:AB16" si="14">C16/C14</f>
        <v>0.62896279496485774</v>
      </c>
      <c r="U16" s="85">
        <f t="shared" si="14"/>
        <v>0.70881042994674426</v>
      </c>
      <c r="V16" s="85">
        <f t="shared" si="14"/>
        <v>0.66331203721187204</v>
      </c>
      <c r="W16" s="85">
        <f t="shared" si="14"/>
        <v>0.78470030914102618</v>
      </c>
      <c r="X16" s="85">
        <f t="shared" si="14"/>
        <v>0.7576808769066008</v>
      </c>
      <c r="Y16" s="85">
        <f t="shared" si="14"/>
        <v>0.7885001867318906</v>
      </c>
      <c r="Z16" s="85">
        <f t="shared" si="14"/>
        <v>0.76764607586194589</v>
      </c>
      <c r="AA16" s="85">
        <f t="shared" si="14"/>
        <v>0.73151569300706165</v>
      </c>
      <c r="AB16" s="85">
        <f t="shared" si="14"/>
        <v>0.74600114724856692</v>
      </c>
      <c r="AC16" s="85">
        <f t="shared" ref="AC16" si="15">L16/L14</f>
        <v>0.75926802454216147</v>
      </c>
      <c r="AD16" s="86">
        <f t="shared" ref="AD16" si="16">M16/M14</f>
        <v>0.70616727239053578</v>
      </c>
    </row>
    <row r="17" spans="1:18" ht="21.95" customHeight="1" thickBot="1">
      <c r="A17" s="11" t="s">
        <v>58</v>
      </c>
      <c r="B17" s="110"/>
      <c r="C17" s="111">
        <v>125153.99099999999</v>
      </c>
      <c r="D17" s="112">
        <v>116754.909</v>
      </c>
      <c r="E17" s="112">
        <v>110190.53599999996</v>
      </c>
      <c r="F17" s="113">
        <v>137205.92599999986</v>
      </c>
      <c r="G17" s="113">
        <v>158104.39199999993</v>
      </c>
      <c r="H17" s="113">
        <v>169208.33799999981</v>
      </c>
      <c r="I17" s="113">
        <v>166254.71300000002</v>
      </c>
      <c r="J17" s="112">
        <v>172866.0389999999</v>
      </c>
      <c r="K17" s="143">
        <v>205343.67499999993</v>
      </c>
      <c r="L17" s="114">
        <v>197581.5889999998</v>
      </c>
      <c r="M17" s="115">
        <v>157416.04200000002</v>
      </c>
      <c r="O17" s="177">
        <f>(M17-L17)/L17</f>
        <v>-0.20328587902995268</v>
      </c>
      <c r="P17" s="178"/>
    </row>
    <row r="18" spans="1:18" ht="21.95" customHeight="1" thickBot="1">
      <c r="A18" s="15" t="s">
        <v>4</v>
      </c>
      <c r="B18" s="15"/>
      <c r="C18" s="16">
        <f t="shared" ref="C18:M18" si="17">C14/C17</f>
        <v>0.19261145255847256</v>
      </c>
      <c r="D18" s="17">
        <f t="shared" si="17"/>
        <v>0.2113344544682057</v>
      </c>
      <c r="E18" s="17">
        <f t="shared" si="17"/>
        <v>0.20945488458282849</v>
      </c>
      <c r="F18" s="17">
        <f t="shared" si="17"/>
        <v>0.16470914674632947</v>
      </c>
      <c r="G18" s="17">
        <f t="shared" si="17"/>
        <v>0.15091502960904471</v>
      </c>
      <c r="H18" s="17">
        <f t="shared" si="17"/>
        <v>0.14161337014018791</v>
      </c>
      <c r="I18" s="17">
        <f t="shared" si="17"/>
        <v>0.10722870755549646</v>
      </c>
      <c r="J18" s="17">
        <f t="shared" si="17"/>
        <v>0.147873886321882</v>
      </c>
      <c r="K18" s="17">
        <f t="shared" si="17"/>
        <v>0.16282350552068386</v>
      </c>
      <c r="L18" s="139">
        <f t="shared" si="17"/>
        <v>0.1831258984358104</v>
      </c>
      <c r="M18" s="45">
        <f t="shared" si="17"/>
        <v>0.20388078998962508</v>
      </c>
      <c r="O18" s="103">
        <f>(M18-L18)*100</f>
        <v>2.0754891553814687</v>
      </c>
      <c r="P18" s="104" t="s">
        <v>33</v>
      </c>
      <c r="R18" t="s">
        <v>36</v>
      </c>
    </row>
    <row r="20" spans="1:18" ht="15.75" thickBot="1"/>
    <row r="21" spans="1:18" ht="18" customHeight="1">
      <c r="A21" s="2"/>
      <c r="B21" s="71"/>
      <c r="C21" s="162" t="s">
        <v>6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72"/>
      <c r="O21" s="187" t="s">
        <v>90</v>
      </c>
      <c r="P21" s="165"/>
    </row>
    <row r="22" spans="1:18" ht="18" customHeight="1" thickBot="1">
      <c r="A22" s="3"/>
      <c r="B22" s="72"/>
      <c r="C22" s="4">
        <v>2014</v>
      </c>
      <c r="D22" s="5">
        <v>2015</v>
      </c>
      <c r="E22" s="5">
        <v>2016</v>
      </c>
      <c r="F22" s="5">
        <v>2017</v>
      </c>
      <c r="G22" s="5">
        <v>2018</v>
      </c>
      <c r="H22" s="5">
        <v>2019</v>
      </c>
      <c r="I22" s="5">
        <v>2020</v>
      </c>
      <c r="J22" s="5">
        <v>2021</v>
      </c>
      <c r="K22" s="5">
        <v>2022</v>
      </c>
      <c r="L22" s="5">
        <v>2023</v>
      </c>
      <c r="M22" s="42">
        <v>2024</v>
      </c>
      <c r="O22" s="188"/>
      <c r="P22" s="167"/>
    </row>
    <row r="23" spans="1:18" ht="21.95" customHeight="1" thickBot="1">
      <c r="A23" s="7" t="s">
        <v>2</v>
      </c>
      <c r="B23" s="7"/>
      <c r="C23" s="25">
        <f>C14/C5*10</f>
        <v>4.230632286343881</v>
      </c>
      <c r="D23" s="19">
        <f t="shared" ref="D23:M26" si="18">D14/D5*10</f>
        <v>4.8628836780670444</v>
      </c>
      <c r="E23" s="19">
        <f t="shared" si="18"/>
        <v>4.2043750012523891</v>
      </c>
      <c r="F23" s="19">
        <f t="shared" si="18"/>
        <v>4.7876709861990765</v>
      </c>
      <c r="G23" s="19">
        <f t="shared" si="18"/>
        <v>5.6528191092028566</v>
      </c>
      <c r="H23" s="19">
        <f t="shared" ref="H23:I23" si="19">H14/H5*10</f>
        <v>5.4364878830126218</v>
      </c>
      <c r="I23" s="19">
        <f t="shared" si="19"/>
        <v>4.4575728298082389</v>
      </c>
      <c r="J23" s="19">
        <f t="shared" ref="J23" si="20">J14/J5*10</f>
        <v>4.6941791155231973</v>
      </c>
      <c r="K23" s="19">
        <f t="shared" ref="K23:L23" si="21">K14/K5*10</f>
        <v>5.38614269225162</v>
      </c>
      <c r="L23" s="19">
        <f t="shared" si="21"/>
        <v>5.7649129733663003</v>
      </c>
      <c r="M23" s="19">
        <f t="shared" si="18"/>
        <v>5.002603390143312</v>
      </c>
      <c r="O23" s="175">
        <f>(M23-L23)/L23</f>
        <v>-0.13223262636310945</v>
      </c>
      <c r="P23" s="176"/>
    </row>
    <row r="24" spans="1:18" ht="21.95" customHeight="1">
      <c r="A24" s="11"/>
      <c r="B24" s="74" t="s">
        <v>34</v>
      </c>
      <c r="C24" s="76">
        <f t="shared" ref="C24:F26" si="22">C15/C6*10</f>
        <v>2.0828333264249093</v>
      </c>
      <c r="D24" s="77">
        <f t="shared" si="22"/>
        <v>1.8822478594235141</v>
      </c>
      <c r="E24" s="77">
        <f t="shared" si="22"/>
        <v>1.7818494753446013</v>
      </c>
      <c r="F24" s="77">
        <f t="shared" si="22"/>
        <v>1.5361924090406509</v>
      </c>
      <c r="G24" s="77">
        <f t="shared" si="18"/>
        <v>1.8809204379543054</v>
      </c>
      <c r="H24" s="77">
        <f t="shared" ref="H24:I24" si="23">H15/H6*10</f>
        <v>1.7409226628046617</v>
      </c>
      <c r="I24" s="77">
        <f t="shared" si="23"/>
        <v>1.4378147859403543</v>
      </c>
      <c r="J24" s="77">
        <f t="shared" ref="J24" si="24">J15/J6*10</f>
        <v>1.8052042708804867</v>
      </c>
      <c r="K24" s="77">
        <f t="shared" ref="K24:L24" si="25">K15/K6*10</f>
        <v>2.0071762905174548</v>
      </c>
      <c r="L24" s="77">
        <f t="shared" si="25"/>
        <v>1.986041542019934</v>
      </c>
      <c r="M24" s="77">
        <f t="shared" si="18"/>
        <v>2.0144706179657312</v>
      </c>
      <c r="O24" s="179">
        <f t="shared" ref="O24:O25" si="26">(M24-L24)/L24</f>
        <v>1.4314441739664225E-2</v>
      </c>
      <c r="P24" s="180"/>
    </row>
    <row r="25" spans="1:18" ht="21.95" customHeight="1" thickBot="1">
      <c r="A25" s="66"/>
      <c r="B25" s="75" t="s">
        <v>37</v>
      </c>
      <c r="C25" s="89">
        <f t="shared" si="22"/>
        <v>10.801228027931614</v>
      </c>
      <c r="D25" s="90">
        <f t="shared" si="22"/>
        <v>13.915650408929864</v>
      </c>
      <c r="E25" s="90">
        <f t="shared" si="22"/>
        <v>13.566530846627334</v>
      </c>
      <c r="F25" s="90">
        <f t="shared" si="22"/>
        <v>11.41908600938846</v>
      </c>
      <c r="G25" s="90">
        <f t="shared" si="18"/>
        <v>15.761111493740804</v>
      </c>
      <c r="H25" s="90">
        <f t="shared" ref="H25:I25" si="27">H16/H7*10</f>
        <v>12.625075255970525</v>
      </c>
      <c r="I25" s="90">
        <f t="shared" si="27"/>
        <v>12.236287976194518</v>
      </c>
      <c r="J25" s="90">
        <f t="shared" ref="J25" si="28">J16/J7*10</f>
        <v>11.376276686613441</v>
      </c>
      <c r="K25" s="90">
        <f t="shared" ref="K25:L25" si="29">K16/K7*10</f>
        <v>12.619220769233495</v>
      </c>
      <c r="L25" s="90">
        <f t="shared" si="29"/>
        <v>14.531111004147427</v>
      </c>
      <c r="M25" s="90">
        <f t="shared" si="18"/>
        <v>13.068724404654137</v>
      </c>
      <c r="O25" s="179">
        <f t="shared" si="26"/>
        <v>-0.10063832002080909</v>
      </c>
      <c r="P25" s="180"/>
    </row>
    <row r="26" spans="1:18" ht="21.95" customHeight="1" thickBot="1">
      <c r="A26" s="88" t="s">
        <v>3</v>
      </c>
      <c r="B26" s="87"/>
      <c r="C26" s="91">
        <f t="shared" si="22"/>
        <v>0.53709585383720237</v>
      </c>
      <c r="D26" s="92">
        <f t="shared" si="22"/>
        <v>0.54025899524177468</v>
      </c>
      <c r="E26" s="92">
        <f t="shared" si="22"/>
        <v>0.61065985580206861</v>
      </c>
      <c r="F26" s="92">
        <f t="shared" si="22"/>
        <v>0.63644399512243255</v>
      </c>
      <c r="G26" s="92">
        <f t="shared" si="18"/>
        <v>0.78229612020749828</v>
      </c>
      <c r="H26" s="92">
        <f t="shared" ref="H26:I26" si="30">H17/H8*10</f>
        <v>0.57646774828354974</v>
      </c>
      <c r="I26" s="92">
        <f t="shared" si="30"/>
        <v>0.60561122066808459</v>
      </c>
      <c r="J26" s="92">
        <f t="shared" ref="J26" si="31">J17/J8*10</f>
        <v>0.58185412653152035</v>
      </c>
      <c r="K26" s="92">
        <f t="shared" ref="K26:L26" si="32">K17/K8*10</f>
        <v>0.69106184743419441</v>
      </c>
      <c r="L26" s="92">
        <f t="shared" si="32"/>
        <v>0.683021491313754</v>
      </c>
      <c r="M26" s="92">
        <f t="shared" si="18"/>
        <v>0.75541080915241576</v>
      </c>
      <c r="O26" s="177">
        <f>(M26-L26)/L26</f>
        <v>0.10598395330053952</v>
      </c>
      <c r="P26" s="178"/>
    </row>
    <row r="27" spans="1:18" ht="21.95" customHeight="1"/>
    <row r="28" spans="1:18">
      <c r="A28" t="s">
        <v>49</v>
      </c>
    </row>
  </sheetData>
  <mergeCells count="20">
    <mergeCell ref="O15:P15"/>
    <mergeCell ref="C3:M3"/>
    <mergeCell ref="O3:P4"/>
    <mergeCell ref="T3:AD3"/>
    <mergeCell ref="O5:P5"/>
    <mergeCell ref="O6:P6"/>
    <mergeCell ref="O7:P7"/>
    <mergeCell ref="O8:P8"/>
    <mergeCell ref="C12:M12"/>
    <mergeCell ref="O12:P13"/>
    <mergeCell ref="T12:AD12"/>
    <mergeCell ref="O14:P14"/>
    <mergeCell ref="O25:P25"/>
    <mergeCell ref="O26:P26"/>
    <mergeCell ref="O16:P16"/>
    <mergeCell ref="O17:P17"/>
    <mergeCell ref="C21:M21"/>
    <mergeCell ref="O21:P22"/>
    <mergeCell ref="O23:P23"/>
    <mergeCell ref="O24:P2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384C94AC-051D-40E6-9107-141989017B8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O5:O9</xm:sqref>
        </x14:conditionalFormatting>
        <x14:conditionalFormatting xmlns:xm="http://schemas.microsoft.com/office/excel/2006/main">
          <x14:cfRule type="iconSet" priority="2" id="{DB686231-EA3C-4AD7-8D0F-0294E78547C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O14:O18</xm:sqref>
        </x14:conditionalFormatting>
        <x14:conditionalFormatting xmlns:xm="http://schemas.microsoft.com/office/excel/2006/main">
          <x14:cfRule type="iconSet" priority="1" id="{D41AB8B5-DEBD-4F4C-8370-5DE1D74CAFD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O23:O26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78CF41-1F1C-4B62-B746-076955B83F1A}">
  <dimension ref="A1:Z51"/>
  <sheetViews>
    <sheetView showGridLines="0" workbookViewId="0">
      <selection activeCell="I1" sqref="I1"/>
    </sheetView>
  </sheetViews>
  <sheetFormatPr defaultRowHeight="15"/>
  <cols>
    <col min="1" max="1" width="27.7109375" bestFit="1" customWidth="1"/>
    <col min="13" max="13" width="2.28515625" customWidth="1"/>
    <col min="14" max="14" width="11.7109375" customWidth="1"/>
    <col min="15" max="15" width="5.7109375" customWidth="1"/>
    <col min="25" max="25" width="9.140625" customWidth="1"/>
    <col min="35" max="35" width="2.28515625" customWidth="1"/>
    <col min="36" max="36" width="11.140625" customWidth="1"/>
    <col min="37" max="37" width="11.85546875" customWidth="1"/>
    <col min="38" max="38" width="11.7109375" customWidth="1"/>
  </cols>
  <sheetData>
    <row r="1" spans="1:26">
      <c r="A1" s="20" t="s">
        <v>98</v>
      </c>
    </row>
    <row r="3" spans="1:26" ht="18" customHeight="1">
      <c r="A3" s="185" t="s">
        <v>30</v>
      </c>
      <c r="B3" s="186" t="s">
        <v>25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N3" s="137" t="s">
        <v>92</v>
      </c>
      <c r="P3" s="186" t="s">
        <v>31</v>
      </c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spans="1:26" ht="18" customHeight="1">
      <c r="A4" s="185"/>
      <c r="B4" s="55">
        <v>2014</v>
      </c>
      <c r="C4" s="55">
        <v>2015</v>
      </c>
      <c r="D4" s="55">
        <v>2016</v>
      </c>
      <c r="E4" s="55">
        <v>2017</v>
      </c>
      <c r="F4" s="55">
        <v>2018</v>
      </c>
      <c r="G4" s="55">
        <v>2019</v>
      </c>
      <c r="H4" s="55">
        <v>2020</v>
      </c>
      <c r="I4" s="55">
        <v>2021</v>
      </c>
      <c r="J4" s="55">
        <v>2022</v>
      </c>
      <c r="K4" s="55">
        <v>2023</v>
      </c>
      <c r="L4" s="55">
        <v>2024</v>
      </c>
      <c r="N4" s="35" t="s">
        <v>28</v>
      </c>
      <c r="P4" s="55">
        <v>2014</v>
      </c>
      <c r="Q4" s="55">
        <v>2015</v>
      </c>
      <c r="R4" s="55">
        <v>2016</v>
      </c>
      <c r="S4" s="55">
        <v>2017</v>
      </c>
      <c r="T4" s="55">
        <v>2018</v>
      </c>
      <c r="U4" s="55">
        <v>2019</v>
      </c>
      <c r="V4" s="55">
        <v>2020</v>
      </c>
      <c r="W4" s="55">
        <v>2021</v>
      </c>
      <c r="X4" s="55">
        <v>2022</v>
      </c>
      <c r="Y4" s="55">
        <v>2023</v>
      </c>
      <c r="Z4" s="55">
        <v>2024</v>
      </c>
    </row>
    <row r="5" spans="1:26" ht="18" customHeight="1">
      <c r="A5" s="1" t="s">
        <v>79</v>
      </c>
      <c r="B5" s="31">
        <v>26874.47</v>
      </c>
      <c r="C5" s="31">
        <v>23877.899999999998</v>
      </c>
      <c r="D5" s="31">
        <v>23039.850000000002</v>
      </c>
      <c r="E5" s="31">
        <v>20794.400000000001</v>
      </c>
      <c r="F5" s="31">
        <v>19320.149999999998</v>
      </c>
      <c r="G5" s="31">
        <v>17750.98</v>
      </c>
      <c r="H5" s="31">
        <v>15136.63</v>
      </c>
      <c r="I5" s="31">
        <v>16974.89</v>
      </c>
      <c r="J5" s="31">
        <v>19221.669999999998</v>
      </c>
      <c r="K5" s="31">
        <v>16765.46</v>
      </c>
      <c r="L5" s="31">
        <v>14023.769999999999</v>
      </c>
      <c r="M5" s="31"/>
      <c r="N5" s="32">
        <f>(L5-K5)/K5</f>
        <v>-0.16353204743562066</v>
      </c>
      <c r="P5" s="33">
        <f t="shared" ref="P5:P15" si="0">B5/$B$16</f>
        <v>0.62582103517381527</v>
      </c>
      <c r="Q5" s="33">
        <f t="shared" ref="Q5:Q15" si="1">C5/$C$16</f>
        <v>0.62553507862839641</v>
      </c>
      <c r="R5" s="33">
        <f t="shared" ref="R5:R15" si="2">D5/$D$16</f>
        <v>0.52830933263136215</v>
      </c>
      <c r="S5" s="33">
        <f t="shared" ref="S5:S15" si="3">E5/$E$16</f>
        <v>0.65653520007931065</v>
      </c>
      <c r="T5" s="33">
        <f t="shared" ref="T5:T15" si="4">F5/$F$16</f>
        <v>0.62851667312962434</v>
      </c>
      <c r="U5" s="33">
        <f t="shared" ref="U5:U15" si="5">G5/$G$16</f>
        <v>0.60976965376614189</v>
      </c>
      <c r="V5" s="33">
        <f t="shared" ref="V5:V15" si="6">H5/$H$16</f>
        <v>0.52540849712904814</v>
      </c>
      <c r="W5" s="33">
        <f>I5/$I$16</f>
        <v>0.44649155316677008</v>
      </c>
      <c r="X5" s="33">
        <f>J5/$J$16</f>
        <v>0.45430388351166723</v>
      </c>
      <c r="Y5" s="33">
        <f t="shared" ref="Y5:Y15" si="7">K5/$K$16</f>
        <v>0.38227313686576087</v>
      </c>
      <c r="Z5" s="33">
        <f t="shared" ref="Z5:Z15" si="8">L5/$L$16</f>
        <v>0.29957133509880524</v>
      </c>
    </row>
    <row r="6" spans="1:26" ht="18" customHeight="1">
      <c r="A6" s="1" t="s">
        <v>19</v>
      </c>
      <c r="B6" s="31">
        <v>4331.6899999999996</v>
      </c>
      <c r="C6" s="31">
        <v>3683.87</v>
      </c>
      <c r="D6" s="31">
        <v>4063.34</v>
      </c>
      <c r="E6" s="31">
        <v>3249.96</v>
      </c>
      <c r="F6" s="31">
        <v>3447.44</v>
      </c>
      <c r="G6" s="31">
        <v>5059.6599999999989</v>
      </c>
      <c r="H6" s="31">
        <v>3234.41</v>
      </c>
      <c r="I6" s="31">
        <v>3526.9900000000002</v>
      </c>
      <c r="J6" s="31">
        <v>6773.43</v>
      </c>
      <c r="K6" s="31">
        <v>12684.75</v>
      </c>
      <c r="L6" s="31">
        <v>13791.900000000001</v>
      </c>
      <c r="M6" s="31"/>
      <c r="N6" s="32">
        <f t="shared" ref="N6:N16" si="9">(L6-K6)/K6</f>
        <v>8.7281972447230058E-2</v>
      </c>
      <c r="P6" s="33">
        <f t="shared" si="0"/>
        <v>0.10087129978198875</v>
      </c>
      <c r="Q6" s="33">
        <f t="shared" si="1"/>
        <v>9.6507226770645271E-2</v>
      </c>
      <c r="R6" s="33">
        <f t="shared" si="2"/>
        <v>9.3173368908839205E-2</v>
      </c>
      <c r="S6" s="33">
        <f t="shared" si="3"/>
        <v>0.10260998821075656</v>
      </c>
      <c r="T6" s="33">
        <f t="shared" si="4"/>
        <v>0.11215096775200981</v>
      </c>
      <c r="U6" s="33">
        <f t="shared" si="5"/>
        <v>0.17380601670298748</v>
      </c>
      <c r="V6" s="33">
        <f t="shared" si="6"/>
        <v>0.1122698049168913</v>
      </c>
      <c r="W6" s="33">
        <f t="shared" ref="W6:W15" si="10">I6/$I$16</f>
        <v>9.2770630213430932E-2</v>
      </c>
      <c r="X6" s="33">
        <f t="shared" ref="X6:X15" si="11">J6/$J$16</f>
        <v>0.1600899169372085</v>
      </c>
      <c r="Y6" s="33">
        <f t="shared" si="7"/>
        <v>0.28922792293548522</v>
      </c>
      <c r="Z6" s="33">
        <f t="shared" si="8"/>
        <v>0.2946182015641452</v>
      </c>
    </row>
    <row r="7" spans="1:26" ht="18" customHeight="1">
      <c r="A7" s="1" t="s">
        <v>20</v>
      </c>
      <c r="B7" s="31">
        <v>9432.24</v>
      </c>
      <c r="C7" s="31">
        <v>8222.91</v>
      </c>
      <c r="D7" s="31">
        <v>13527.720000000001</v>
      </c>
      <c r="E7" s="31">
        <v>5133.6900000000005</v>
      </c>
      <c r="F7" s="31">
        <v>5144.76</v>
      </c>
      <c r="G7" s="31">
        <v>4419.04</v>
      </c>
      <c r="H7" s="31">
        <v>8661.68</v>
      </c>
      <c r="I7" s="31">
        <v>15778.38</v>
      </c>
      <c r="J7" s="31">
        <v>13642.439999999999</v>
      </c>
      <c r="K7" s="31">
        <v>11223.24</v>
      </c>
      <c r="L7" s="31">
        <v>15730.68</v>
      </c>
      <c r="M7" s="31"/>
      <c r="N7" s="32">
        <f t="shared" si="9"/>
        <v>0.40161664546066916</v>
      </c>
      <c r="P7" s="33">
        <f t="shared" si="0"/>
        <v>0.21964690655510105</v>
      </c>
      <c r="Q7" s="33">
        <f t="shared" si="1"/>
        <v>0.21541754733055368</v>
      </c>
      <c r="R7" s="33">
        <f t="shared" si="2"/>
        <v>0.31019389124599034</v>
      </c>
      <c r="S7" s="33">
        <f t="shared" si="3"/>
        <v>0.16208441653979708</v>
      </c>
      <c r="T7" s="33">
        <f t="shared" si="4"/>
        <v>0.16736761563706112</v>
      </c>
      <c r="U7" s="33">
        <f t="shared" si="5"/>
        <v>0.15179987193826658</v>
      </c>
      <c r="V7" s="33">
        <f t="shared" si="6"/>
        <v>0.30065610848734053</v>
      </c>
      <c r="W7" s="33">
        <f t="shared" si="10"/>
        <v>0.41501967863447137</v>
      </c>
      <c r="X7" s="33">
        <f t="shared" si="11"/>
        <v>0.32243886574761244</v>
      </c>
      <c r="Y7" s="33">
        <f t="shared" si="7"/>
        <v>0.25590369489398335</v>
      </c>
      <c r="Z7" s="33">
        <f t="shared" si="8"/>
        <v>0.3360338061457136</v>
      </c>
    </row>
    <row r="8" spans="1:26" ht="18" customHeight="1">
      <c r="A8" s="1" t="s">
        <v>80</v>
      </c>
      <c r="B8" s="31">
        <v>1920.88</v>
      </c>
      <c r="C8" s="31">
        <v>2211.61</v>
      </c>
      <c r="D8" s="31">
        <v>2884.2000000000003</v>
      </c>
      <c r="E8" s="31">
        <v>2431.83</v>
      </c>
      <c r="F8" s="31">
        <v>1755.36</v>
      </c>
      <c r="G8" s="31">
        <v>1635.6799999999998</v>
      </c>
      <c r="H8" s="31">
        <v>1491.61</v>
      </c>
      <c r="I8" s="31">
        <v>1589.92</v>
      </c>
      <c r="J8" s="31">
        <v>2564.8900000000003</v>
      </c>
      <c r="K8" s="31">
        <v>3043.0899999999997</v>
      </c>
      <c r="L8" s="31">
        <v>2787.28</v>
      </c>
      <c r="M8" s="31"/>
      <c r="N8" s="32">
        <f t="shared" si="9"/>
        <v>-8.4062581126420677E-2</v>
      </c>
      <c r="P8" s="33">
        <f t="shared" si="0"/>
        <v>4.4731193212170443E-2</v>
      </c>
      <c r="Q8" s="33">
        <f t="shared" si="1"/>
        <v>5.7938078107595221E-2</v>
      </c>
      <c r="R8" s="33">
        <f t="shared" si="2"/>
        <v>6.613540353671464E-2</v>
      </c>
      <c r="S8" s="33">
        <f t="shared" si="3"/>
        <v>7.677942117151107E-2</v>
      </c>
      <c r="T8" s="33">
        <f t="shared" si="4"/>
        <v>5.7104785798496253E-2</v>
      </c>
      <c r="U8" s="33">
        <f t="shared" si="5"/>
        <v>5.6187772577750796E-2</v>
      </c>
      <c r="V8" s="33">
        <f t="shared" si="6"/>
        <v>5.1775366670299756E-2</v>
      </c>
      <c r="W8" s="33">
        <f t="shared" si="10"/>
        <v>4.1819761436504808E-2</v>
      </c>
      <c r="X8" s="33">
        <f t="shared" si="11"/>
        <v>6.0621136861689982E-2</v>
      </c>
      <c r="Y8" s="33">
        <f t="shared" si="7"/>
        <v>6.9386199964977288E-2</v>
      </c>
      <c r="Z8" s="33">
        <f t="shared" si="8"/>
        <v>5.9540992963675099E-2</v>
      </c>
    </row>
    <row r="9" spans="1:26" ht="18" customHeight="1">
      <c r="A9" s="1" t="s">
        <v>99</v>
      </c>
      <c r="B9" s="31">
        <v>34.590000000000003</v>
      </c>
      <c r="C9" s="31"/>
      <c r="D9" s="31"/>
      <c r="E9" s="31">
        <v>6.35</v>
      </c>
      <c r="F9" s="31">
        <v>7.92</v>
      </c>
      <c r="G9" s="31">
        <v>4.32</v>
      </c>
      <c r="H9" s="31">
        <v>3.52</v>
      </c>
      <c r="I9" s="31"/>
      <c r="J9" s="31">
        <v>2.25</v>
      </c>
      <c r="K9" s="31"/>
      <c r="L9" s="31">
        <v>390.15</v>
      </c>
      <c r="M9" s="31"/>
      <c r="N9" s="32"/>
      <c r="P9" s="33">
        <f t="shared" si="0"/>
        <v>8.0549121923752427E-4</v>
      </c>
      <c r="Q9" s="33">
        <f t="shared" si="1"/>
        <v>0</v>
      </c>
      <c r="R9" s="33">
        <f t="shared" si="2"/>
        <v>0</v>
      </c>
      <c r="S9" s="33">
        <f t="shared" si="3"/>
        <v>2.0048659833915008E-4</v>
      </c>
      <c r="T9" s="33">
        <f t="shared" si="4"/>
        <v>2.5765079728607825E-4</v>
      </c>
      <c r="U9" s="33">
        <f t="shared" si="5"/>
        <v>1.483977168736449E-4</v>
      </c>
      <c r="V9" s="33">
        <f t="shared" si="6"/>
        <v>1.2218293701400177E-4</v>
      </c>
      <c r="W9" s="33">
        <f t="shared" si="10"/>
        <v>0</v>
      </c>
      <c r="X9" s="33">
        <f t="shared" si="11"/>
        <v>5.3178716412322727E-5</v>
      </c>
      <c r="Y9" s="33">
        <f t="shared" si="7"/>
        <v>0</v>
      </c>
      <c r="Z9" s="33">
        <f t="shared" si="8"/>
        <v>8.33426078642183E-3</v>
      </c>
    </row>
    <row r="10" spans="1:26" ht="18" customHeight="1">
      <c r="A10" s="1" t="s">
        <v>17</v>
      </c>
      <c r="B10" s="31"/>
      <c r="C10" s="31"/>
      <c r="D10" s="31">
        <v>0.02</v>
      </c>
      <c r="E10" s="31">
        <v>3.78</v>
      </c>
      <c r="F10" s="31">
        <v>8.18</v>
      </c>
      <c r="G10" s="31">
        <v>4.12</v>
      </c>
      <c r="H10" s="31">
        <v>0.11</v>
      </c>
      <c r="I10" s="31">
        <v>0.25</v>
      </c>
      <c r="J10" s="31">
        <v>0.41</v>
      </c>
      <c r="K10" s="31">
        <v>21.91</v>
      </c>
      <c r="L10" s="31">
        <v>51.439999999999991</v>
      </c>
      <c r="M10" s="31"/>
      <c r="N10" s="32">
        <f t="shared" si="9"/>
        <v>1.3477863989046093</v>
      </c>
      <c r="P10" s="33">
        <f t="shared" si="0"/>
        <v>0</v>
      </c>
      <c r="Q10" s="33">
        <f t="shared" si="1"/>
        <v>0</v>
      </c>
      <c r="R10" s="33">
        <f t="shared" si="2"/>
        <v>4.5860483695107576E-7</v>
      </c>
      <c r="S10" s="33">
        <f t="shared" si="3"/>
        <v>1.19344778223935E-4</v>
      </c>
      <c r="T10" s="33">
        <f t="shared" si="4"/>
        <v>2.6610903053031823E-4</v>
      </c>
      <c r="U10" s="33">
        <f t="shared" si="5"/>
        <v>1.4152745220356874E-4</v>
      </c>
      <c r="V10" s="33">
        <f t="shared" si="6"/>
        <v>3.8182167816875552E-6</v>
      </c>
      <c r="W10" s="33">
        <f t="shared" si="10"/>
        <v>6.5757650442325415E-6</v>
      </c>
      <c r="X10" s="33">
        <f t="shared" si="11"/>
        <v>9.6903438795788079E-6</v>
      </c>
      <c r="Y10" s="33">
        <f t="shared" si="7"/>
        <v>4.9957498504239197E-4</v>
      </c>
      <c r="Z10" s="33">
        <f t="shared" si="8"/>
        <v>1.0988449951391487E-3</v>
      </c>
    </row>
    <row r="11" spans="1:26" ht="18" customHeight="1">
      <c r="A11" s="1" t="s">
        <v>51</v>
      </c>
      <c r="B11" s="31">
        <v>27.54</v>
      </c>
      <c r="C11" s="31">
        <v>128.61000000000001</v>
      </c>
      <c r="D11" s="31">
        <v>7.97</v>
      </c>
      <c r="E11" s="31">
        <v>0.05</v>
      </c>
      <c r="F11" s="31">
        <v>804.8</v>
      </c>
      <c r="G11" s="31">
        <v>11.89</v>
      </c>
      <c r="H11" s="31">
        <v>13.14</v>
      </c>
      <c r="I11" s="31">
        <v>54.970000000000006</v>
      </c>
      <c r="J11" s="31">
        <v>36.31</v>
      </c>
      <c r="K11" s="31">
        <v>34.46</v>
      </c>
      <c r="L11" s="31">
        <v>18.98</v>
      </c>
      <c r="M11" s="31"/>
      <c r="N11" s="32">
        <f t="shared" si="9"/>
        <v>-0.44921648287869992</v>
      </c>
      <c r="P11" s="33">
        <f t="shared" si="0"/>
        <v>6.4131911470949451E-4</v>
      </c>
      <c r="Q11" s="33">
        <f t="shared" si="1"/>
        <v>3.3692270451923358E-3</v>
      </c>
      <c r="R11" s="33">
        <f t="shared" si="2"/>
        <v>1.8275402752500368E-4</v>
      </c>
      <c r="S11" s="33">
        <f t="shared" si="3"/>
        <v>1.5786346325917331E-6</v>
      </c>
      <c r="T11" s="33">
        <f t="shared" si="4"/>
        <v>2.6181485057555024E-2</v>
      </c>
      <c r="U11" s="33">
        <f t="shared" si="5"/>
        <v>4.0843723463602723E-4</v>
      </c>
      <c r="V11" s="33">
        <f t="shared" si="6"/>
        <v>4.561033501034043E-4</v>
      </c>
      <c r="W11" s="33">
        <f t="shared" si="10"/>
        <v>1.4458792179258514E-3</v>
      </c>
      <c r="X11" s="33">
        <f t="shared" si="11"/>
        <v>8.5818630796952817E-4</v>
      </c>
      <c r="Y11" s="33">
        <f t="shared" si="7"/>
        <v>7.8573044201555578E-4</v>
      </c>
      <c r="Z11" s="33">
        <f t="shared" si="8"/>
        <v>4.0544475131689436E-4</v>
      </c>
    </row>
    <row r="12" spans="1:26" ht="18" customHeight="1">
      <c r="A12" s="1" t="s">
        <v>77</v>
      </c>
      <c r="B12" s="31"/>
      <c r="C12" s="31">
        <v>0.23</v>
      </c>
      <c r="D12" s="31">
        <v>1.1299999999999999</v>
      </c>
      <c r="E12" s="31"/>
      <c r="F12" s="31"/>
      <c r="G12" s="31"/>
      <c r="H12" s="31">
        <v>27.3</v>
      </c>
      <c r="I12" s="31">
        <v>17.45</v>
      </c>
      <c r="J12" s="31">
        <v>18.739999999999998</v>
      </c>
      <c r="K12" s="31">
        <v>1.4100000000000001</v>
      </c>
      <c r="L12" s="31">
        <v>1.06</v>
      </c>
      <c r="M12" s="31"/>
      <c r="N12" s="32">
        <f t="shared" si="9"/>
        <v>-0.24822695035460995</v>
      </c>
      <c r="P12" s="33">
        <f t="shared" si="0"/>
        <v>0</v>
      </c>
      <c r="Q12" s="33">
        <f t="shared" si="1"/>
        <v>6.0253652157237944E-6</v>
      </c>
      <c r="R12" s="33">
        <f t="shared" si="2"/>
        <v>2.5911173287735777E-5</v>
      </c>
      <c r="S12" s="33">
        <f t="shared" si="3"/>
        <v>0</v>
      </c>
      <c r="T12" s="33">
        <f t="shared" si="4"/>
        <v>0</v>
      </c>
      <c r="U12" s="33">
        <f t="shared" si="5"/>
        <v>0</v>
      </c>
      <c r="V12" s="33">
        <f t="shared" si="6"/>
        <v>9.4761198309154773E-4</v>
      </c>
      <c r="W12" s="33">
        <f t="shared" si="10"/>
        <v>4.5898840008743136E-4</v>
      </c>
      <c r="X12" s="33">
        <f t="shared" si="11"/>
        <v>4.429196202519679E-4</v>
      </c>
      <c r="Y12" s="33">
        <f t="shared" si="7"/>
        <v>3.2149736600172195E-5</v>
      </c>
      <c r="Z12" s="33">
        <f t="shared" si="8"/>
        <v>2.2643384425495682E-5</v>
      </c>
    </row>
    <row r="13" spans="1:26" ht="18" customHeight="1">
      <c r="A13" s="1" t="s">
        <v>100</v>
      </c>
      <c r="B13" s="31"/>
      <c r="C13" s="31"/>
      <c r="D13" s="31"/>
      <c r="E13" s="31"/>
      <c r="F13" s="31">
        <v>27</v>
      </c>
      <c r="G13" s="31">
        <v>72</v>
      </c>
      <c r="H13" s="31">
        <v>31.95</v>
      </c>
      <c r="I13" s="31">
        <v>8.85</v>
      </c>
      <c r="J13" s="31">
        <v>16.2</v>
      </c>
      <c r="K13" s="31">
        <v>56.99</v>
      </c>
      <c r="L13" s="31">
        <v>9.5</v>
      </c>
      <c r="M13" s="31"/>
      <c r="N13" s="32">
        <f t="shared" si="9"/>
        <v>-0.83330408843656778</v>
      </c>
      <c r="P13" s="33">
        <f t="shared" si="0"/>
        <v>0</v>
      </c>
      <c r="Q13" s="33">
        <f t="shared" si="1"/>
        <v>0</v>
      </c>
      <c r="R13" s="33">
        <f t="shared" si="2"/>
        <v>0</v>
      </c>
      <c r="S13" s="33">
        <f t="shared" si="3"/>
        <v>0</v>
      </c>
      <c r="T13" s="33">
        <f t="shared" si="4"/>
        <v>8.7835499074799409E-4</v>
      </c>
      <c r="U13" s="33">
        <f t="shared" si="5"/>
        <v>2.4732952812274145E-3</v>
      </c>
      <c r="V13" s="33">
        <f t="shared" si="6"/>
        <v>1.1090184197719761E-3</v>
      </c>
      <c r="W13" s="33">
        <f t="shared" si="10"/>
        <v>2.3278208256583195E-4</v>
      </c>
      <c r="X13" s="33">
        <f t="shared" si="11"/>
        <v>3.8288675816872364E-4</v>
      </c>
      <c r="Y13" s="33">
        <f t="shared" si="7"/>
        <v>1.299442190669371E-3</v>
      </c>
      <c r="Z13" s="33">
        <f t="shared" si="8"/>
        <v>2.0293599249264998E-4</v>
      </c>
    </row>
    <row r="14" spans="1:26" ht="18" customHeight="1">
      <c r="A14" s="1" t="s">
        <v>78</v>
      </c>
      <c r="B14" s="31"/>
      <c r="C14" s="31"/>
      <c r="D14" s="31"/>
      <c r="E14" s="31"/>
      <c r="F14" s="31"/>
      <c r="G14" s="31"/>
      <c r="H14" s="31"/>
      <c r="I14" s="31">
        <v>58.64</v>
      </c>
      <c r="J14" s="31">
        <v>21.95</v>
      </c>
      <c r="K14" s="31">
        <v>18.439999999999998</v>
      </c>
      <c r="L14" s="31">
        <v>2.7</v>
      </c>
      <c r="M14" s="31"/>
      <c r="N14" s="32">
        <f t="shared" si="9"/>
        <v>-0.8535791757049892</v>
      </c>
      <c r="P14" s="33">
        <f t="shared" si="0"/>
        <v>0</v>
      </c>
      <c r="Q14" s="33">
        <f t="shared" si="1"/>
        <v>0</v>
      </c>
      <c r="R14" s="33">
        <f t="shared" si="2"/>
        <v>0</v>
      </c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10"/>
        <v>1.5424114487751848E-3</v>
      </c>
      <c r="X14" s="33">
        <f t="shared" si="11"/>
        <v>5.1878792233354834E-4</v>
      </c>
      <c r="Y14" s="33">
        <f t="shared" si="7"/>
        <v>4.2045471128168449E-4</v>
      </c>
      <c r="Z14" s="33">
        <f t="shared" si="8"/>
        <v>5.7676545234753154E-5</v>
      </c>
    </row>
    <row r="15" spans="1:26" ht="18" customHeight="1">
      <c r="A15" s="1" t="s">
        <v>22</v>
      </c>
      <c r="B15" s="31">
        <f>B16-SUM(B5:B14)</f>
        <v>321.33000000000175</v>
      </c>
      <c r="C15" s="31">
        <f t="shared" ref="C15:L15" si="12">C16-SUM(C5:C14)</f>
        <v>46.82999999999447</v>
      </c>
      <c r="D15" s="31">
        <f t="shared" si="12"/>
        <v>86.300000000010186</v>
      </c>
      <c r="E15" s="31">
        <f t="shared" si="12"/>
        <v>52.879999999997381</v>
      </c>
      <c r="F15" s="31">
        <f t="shared" si="12"/>
        <v>223.67000000000189</v>
      </c>
      <c r="G15" s="31">
        <f t="shared" si="12"/>
        <v>153.26999999999316</v>
      </c>
      <c r="H15" s="31">
        <f t="shared" si="12"/>
        <v>208.90999999999622</v>
      </c>
      <c r="I15" s="31">
        <f t="shared" si="12"/>
        <v>8.0500000000029104</v>
      </c>
      <c r="J15" s="31">
        <f t="shared" si="12"/>
        <v>11.870000000002619</v>
      </c>
      <c r="K15" s="31">
        <f t="shared" si="12"/>
        <v>7.5300000000061118</v>
      </c>
      <c r="L15" s="31">
        <f t="shared" si="12"/>
        <v>5.3300000000017462</v>
      </c>
      <c r="M15" s="31"/>
      <c r="N15" s="32">
        <f t="shared" si="9"/>
        <v>-0.29216467463513679</v>
      </c>
      <c r="P15" s="33">
        <f t="shared" si="0"/>
        <v>7.4827549429775965E-3</v>
      </c>
      <c r="Q15" s="33">
        <f t="shared" si="1"/>
        <v>1.2268167524013564E-3</v>
      </c>
      <c r="R15" s="33">
        <f t="shared" si="2"/>
        <v>1.9788798714441254E-3</v>
      </c>
      <c r="S15" s="33">
        <f t="shared" si="3"/>
        <v>1.669563987428934E-3</v>
      </c>
      <c r="T15" s="33">
        <f t="shared" si="4"/>
        <v>7.2763578066890929E-3</v>
      </c>
      <c r="U15" s="33">
        <f t="shared" si="5"/>
        <v>5.2650273299126244E-3</v>
      </c>
      <c r="V15" s="33">
        <f t="shared" si="6"/>
        <v>7.251487889657569E-3</v>
      </c>
      <c r="W15" s="33">
        <f t="shared" si="10"/>
        <v>2.1173963442436437E-4</v>
      </c>
      <c r="X15" s="33">
        <f t="shared" si="11"/>
        <v>2.805472728064045E-4</v>
      </c>
      <c r="Y15" s="33">
        <f t="shared" si="7"/>
        <v>1.7169327418403764E-4</v>
      </c>
      <c r="Z15" s="33">
        <f t="shared" si="8"/>
        <v>1.1385777263012408E-4</v>
      </c>
    </row>
    <row r="16" spans="1:26" ht="22.5" customHeight="1">
      <c r="A16" s="56" t="s">
        <v>23</v>
      </c>
      <c r="B16" s="48">
        <v>42942.74</v>
      </c>
      <c r="C16" s="48">
        <v>38171.959999999992</v>
      </c>
      <c r="D16" s="48">
        <v>43610.530000000006</v>
      </c>
      <c r="E16" s="48">
        <v>31672.94</v>
      </c>
      <c r="F16" s="48">
        <v>30739.279999999999</v>
      </c>
      <c r="G16" s="48">
        <v>29110.959999999992</v>
      </c>
      <c r="H16" s="48">
        <v>28809.26</v>
      </c>
      <c r="I16" s="48">
        <v>38018.39</v>
      </c>
      <c r="J16" s="48">
        <v>42310.159999999989</v>
      </c>
      <c r="K16" s="48">
        <v>43857.280000000006</v>
      </c>
      <c r="L16" s="48">
        <v>46812.79</v>
      </c>
      <c r="M16" s="31"/>
      <c r="N16" s="37">
        <f t="shared" si="9"/>
        <v>6.738926809870549E-2</v>
      </c>
      <c r="P16" s="49">
        <f>SUM(P5:P15)</f>
        <v>1.0000000000000002</v>
      </c>
      <c r="Q16" s="49">
        <f>SUM(Q5:Q15)</f>
        <v>1.0000000000000002</v>
      </c>
      <c r="R16" s="49">
        <f>SUM(R5:R15)</f>
        <v>1.0000000000000002</v>
      </c>
      <c r="S16" s="49">
        <f>SUM(S5:S15)</f>
        <v>1</v>
      </c>
      <c r="T16" s="49">
        <f>SUM(T5:T15)</f>
        <v>1</v>
      </c>
      <c r="U16" s="49">
        <f t="shared" ref="U16:Y16" si="13">SUM(U5:U15)</f>
        <v>1</v>
      </c>
      <c r="V16" s="49">
        <f t="shared" si="13"/>
        <v>1</v>
      </c>
      <c r="W16" s="49">
        <f t="shared" si="13"/>
        <v>1.0000000000000002</v>
      </c>
      <c r="X16" s="49">
        <f t="shared" si="13"/>
        <v>1.0000000000000002</v>
      </c>
      <c r="Y16" s="49">
        <f t="shared" si="13"/>
        <v>1</v>
      </c>
      <c r="Z16" s="49">
        <f>SUM(Z5:Z15)</f>
        <v>1</v>
      </c>
    </row>
    <row r="19" spans="1:26" ht="18" customHeight="1">
      <c r="A19" s="185" t="s">
        <v>30</v>
      </c>
      <c r="B19" s="186" t="s">
        <v>26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N19" s="137" t="s">
        <v>92</v>
      </c>
      <c r="P19" s="186" t="s">
        <v>32</v>
      </c>
      <c r="Q19" s="186"/>
      <c r="R19" s="186"/>
      <c r="S19" s="186"/>
      <c r="T19" s="186"/>
      <c r="U19" s="186"/>
      <c r="V19" s="186"/>
      <c r="W19" s="186"/>
      <c r="X19" s="186"/>
      <c r="Y19" s="186"/>
      <c r="Z19" s="186"/>
    </row>
    <row r="20" spans="1:26" ht="18" customHeight="1">
      <c r="A20" s="185"/>
      <c r="B20" s="54">
        <v>2014</v>
      </c>
      <c r="C20" s="54">
        <v>2015</v>
      </c>
      <c r="D20" s="54">
        <v>2016</v>
      </c>
      <c r="E20" s="54">
        <v>2017</v>
      </c>
      <c r="F20" s="54">
        <v>2018</v>
      </c>
      <c r="G20" s="54">
        <v>2019</v>
      </c>
      <c r="H20" s="54">
        <v>2020</v>
      </c>
      <c r="I20" s="54">
        <v>2021</v>
      </c>
      <c r="J20" s="54">
        <v>2022</v>
      </c>
      <c r="K20" s="54">
        <v>2023</v>
      </c>
      <c r="L20" s="54">
        <v>2024</v>
      </c>
      <c r="N20" s="35" t="s">
        <v>29</v>
      </c>
      <c r="P20" s="54">
        <v>2014</v>
      </c>
      <c r="Q20" s="54">
        <v>2015</v>
      </c>
      <c r="R20" s="54">
        <v>2016</v>
      </c>
      <c r="S20" s="54">
        <v>2017</v>
      </c>
      <c r="T20" s="54">
        <v>2018</v>
      </c>
      <c r="U20" s="54">
        <v>2019</v>
      </c>
      <c r="V20" s="54">
        <v>2020</v>
      </c>
      <c r="W20" s="54">
        <v>2021</v>
      </c>
      <c r="X20" s="54">
        <v>2022</v>
      </c>
      <c r="Y20" s="54">
        <v>2023</v>
      </c>
      <c r="Z20" s="54">
        <v>2024</v>
      </c>
    </row>
    <row r="21" spans="1:26" ht="15" customHeight="1">
      <c r="A21" s="1" t="s">
        <v>79</v>
      </c>
      <c r="B21" s="31">
        <v>4413.29</v>
      </c>
      <c r="C21" s="31">
        <v>3409.1949999999997</v>
      </c>
      <c r="D21" s="31">
        <v>3477.7370000000001</v>
      </c>
      <c r="E21" s="31">
        <v>2931.7890000000002</v>
      </c>
      <c r="F21" s="31">
        <v>3127.5420000000004</v>
      </c>
      <c r="G21" s="31">
        <v>3046.326</v>
      </c>
      <c r="H21" s="31">
        <v>2373.9210000000003</v>
      </c>
      <c r="I21" s="31">
        <v>2855.7530000000002</v>
      </c>
      <c r="J21" s="31">
        <v>3968.616</v>
      </c>
      <c r="K21" s="31">
        <v>3472.2660000000005</v>
      </c>
      <c r="L21" s="31">
        <v>3091.192</v>
      </c>
      <c r="N21" s="32">
        <f>(L21-K21)/K21</f>
        <v>-0.10974792829812015</v>
      </c>
      <c r="P21" s="33">
        <f>B21/$B$32</f>
        <v>0.49342164474925093</v>
      </c>
      <c r="Q21" s="33">
        <f>C21/$C$32</f>
        <v>0.47449383144588192</v>
      </c>
      <c r="R21" s="33">
        <f>D21/$D$32</f>
        <v>0.44754257638268685</v>
      </c>
      <c r="S21" s="33">
        <f>E21/$E$32</f>
        <v>0.60255780768267186</v>
      </c>
      <c r="T21" s="33">
        <f>F21/$F$32</f>
        <v>0.54092746670854519</v>
      </c>
      <c r="U21" s="33">
        <f>G21/$G$32</f>
        <v>0.60109120119147774</v>
      </c>
      <c r="V21" s="33">
        <f>H21/$H$32</f>
        <v>0.57310106275882733</v>
      </c>
      <c r="W21" s="33">
        <f>I21/$I$32</f>
        <v>0.416102732644276</v>
      </c>
      <c r="X21" s="33">
        <f>J21/$J$32</f>
        <v>0.46731410868194423</v>
      </c>
      <c r="Y21" s="33">
        <f>K21/$K$32</f>
        <v>0.39864192000264526</v>
      </c>
      <c r="Z21" s="33">
        <f>L21/$L$32</f>
        <v>0.32779363623571217</v>
      </c>
    </row>
    <row r="22" spans="1:26" ht="18" customHeight="1">
      <c r="A22" s="1" t="s">
        <v>19</v>
      </c>
      <c r="B22" s="31">
        <v>877.96</v>
      </c>
      <c r="C22" s="31">
        <v>845.029</v>
      </c>
      <c r="D22" s="31">
        <v>928.40499999999997</v>
      </c>
      <c r="E22" s="31">
        <v>667.20999999999992</v>
      </c>
      <c r="F22" s="31">
        <v>680.97799999999995</v>
      </c>
      <c r="G22" s="31">
        <v>891.245</v>
      </c>
      <c r="H22" s="31">
        <v>592.68700000000001</v>
      </c>
      <c r="I22" s="31">
        <v>1415.1860000000001</v>
      </c>
      <c r="J22" s="31">
        <v>2228.6909999999998</v>
      </c>
      <c r="K22" s="31">
        <v>2612.7639999999997</v>
      </c>
      <c r="L22" s="31">
        <v>2842.4829999999997</v>
      </c>
      <c r="M22" s="33"/>
      <c r="N22" s="32">
        <f t="shared" ref="N22:N32" si="14">(L22-K22)/K22</f>
        <v>8.7921832970754371E-2</v>
      </c>
      <c r="P22" s="33">
        <f t="shared" ref="P22:P31" si="15">B22/$B$32</f>
        <v>9.8159075706344329E-2</v>
      </c>
      <c r="Q22" s="33">
        <f t="shared" ref="Q22:Q31" si="16">C22/$C$32</f>
        <v>0.11761164963954311</v>
      </c>
      <c r="R22" s="33">
        <f t="shared" ref="R22:R31" si="17">D22/$D$32</f>
        <v>0.11947446446541771</v>
      </c>
      <c r="S22" s="33">
        <f t="shared" ref="S22:S31" si="18">E22/$E$32</f>
        <v>0.13712876160731738</v>
      </c>
      <c r="T22" s="33">
        <f t="shared" ref="T22:T31" si="19">F22/$F$32</f>
        <v>0.11777929902276343</v>
      </c>
      <c r="U22" s="33">
        <f t="shared" ref="U22:U31" si="20">G22/$G$32</f>
        <v>0.17585758307085275</v>
      </c>
      <c r="V22" s="33">
        <f t="shared" ref="V22:V31" si="21">H22/$H$32</f>
        <v>0.14308376293201883</v>
      </c>
      <c r="W22" s="33">
        <f t="shared" ref="W22:W31" si="22">I22/$I$32</f>
        <v>0.20620227372602687</v>
      </c>
      <c r="X22" s="33">
        <f t="shared" ref="X22:X31" si="23">J22/$J$32</f>
        <v>0.26243374218933524</v>
      </c>
      <c r="Y22" s="33">
        <f t="shared" ref="Y22:Y31" si="24">K22/$K$32</f>
        <v>0.29996470819741089</v>
      </c>
      <c r="Z22" s="33">
        <f t="shared" ref="Z22:Z31" si="25">L22/$L$32</f>
        <v>0.30142024128821365</v>
      </c>
    </row>
    <row r="23" spans="1:26" ht="18" customHeight="1">
      <c r="A23" s="1" t="s">
        <v>20</v>
      </c>
      <c r="B23" s="31">
        <v>3184.6419999999998</v>
      </c>
      <c r="C23" s="31">
        <v>2485.7950000000001</v>
      </c>
      <c r="D23" s="31">
        <v>2827.4539999999997</v>
      </c>
      <c r="E23" s="31">
        <v>855.27599999999995</v>
      </c>
      <c r="F23" s="31">
        <v>1381.097</v>
      </c>
      <c r="G23" s="31">
        <v>721.58799999999997</v>
      </c>
      <c r="H23" s="31">
        <v>877.34400000000005</v>
      </c>
      <c r="I23" s="31">
        <v>2305.7419999999997</v>
      </c>
      <c r="J23" s="31">
        <v>1745.337</v>
      </c>
      <c r="K23" s="31">
        <v>1861.4920000000002</v>
      </c>
      <c r="L23" s="31">
        <v>2694.8009999999999</v>
      </c>
      <c r="M23" s="33"/>
      <c r="N23" s="32">
        <f t="shared" si="14"/>
        <v>0.44765650349289693</v>
      </c>
      <c r="P23" s="33">
        <f t="shared" si="15"/>
        <v>0.35605439333865302</v>
      </c>
      <c r="Q23" s="33">
        <f t="shared" si="16"/>
        <v>0.34597445840998126</v>
      </c>
      <c r="R23" s="33">
        <f t="shared" si="17"/>
        <v>0.36385904045174589</v>
      </c>
      <c r="S23" s="33">
        <f t="shared" si="18"/>
        <v>0.17578114643434598</v>
      </c>
      <c r="T23" s="33">
        <f t="shared" si="19"/>
        <v>0.2388691507544172</v>
      </c>
      <c r="U23" s="33">
        <f t="shared" si="20"/>
        <v>0.14238141212902231</v>
      </c>
      <c r="V23" s="33">
        <f t="shared" si="21"/>
        <v>0.21180434344912094</v>
      </c>
      <c r="W23" s="33">
        <f t="shared" si="22"/>
        <v>0.33596237033548704</v>
      </c>
      <c r="X23" s="33">
        <f t="shared" si="23"/>
        <v>0.20551764254959878</v>
      </c>
      <c r="Y23" s="33">
        <f t="shared" si="24"/>
        <v>0.21371310405065858</v>
      </c>
      <c r="Z23" s="33">
        <f t="shared" si="25"/>
        <v>0.28575986827140903</v>
      </c>
    </row>
    <row r="24" spans="1:26" ht="18" customHeight="1">
      <c r="A24" s="1" t="s">
        <v>80</v>
      </c>
      <c r="B24" s="31">
        <v>334.19</v>
      </c>
      <c r="C24" s="31">
        <v>382.96699999999998</v>
      </c>
      <c r="D24" s="31">
        <v>466.29500000000002</v>
      </c>
      <c r="E24" s="31">
        <v>350.464</v>
      </c>
      <c r="F24" s="31">
        <v>362.077</v>
      </c>
      <c r="G24" s="31">
        <v>292.60700000000003</v>
      </c>
      <c r="H24" s="31">
        <v>211.023</v>
      </c>
      <c r="I24" s="31">
        <v>217.94800000000001</v>
      </c>
      <c r="J24" s="31">
        <v>441.51900000000001</v>
      </c>
      <c r="K24" s="31">
        <v>630.4369999999999</v>
      </c>
      <c r="L24" s="31">
        <v>559.22</v>
      </c>
      <c r="M24" s="33"/>
      <c r="N24" s="32">
        <f t="shared" si="14"/>
        <v>-0.11296449922831288</v>
      </c>
      <c r="P24" s="33">
        <f t="shared" si="15"/>
        <v>3.7363640154794306E-2</v>
      </c>
      <c r="Q24" s="33">
        <f t="shared" si="16"/>
        <v>5.3301579741650174E-2</v>
      </c>
      <c r="R24" s="33">
        <f t="shared" si="17"/>
        <v>6.0006511606359246E-2</v>
      </c>
      <c r="S24" s="33">
        <f t="shared" si="18"/>
        <v>7.2029337551815592E-2</v>
      </c>
      <c r="T24" s="33">
        <f t="shared" si="19"/>
        <v>6.26234257968174E-2</v>
      </c>
      <c r="U24" s="33">
        <f t="shared" si="20"/>
        <v>5.7736267591529847E-2</v>
      </c>
      <c r="V24" s="33">
        <f t="shared" si="21"/>
        <v>5.0944199729711315E-2</v>
      </c>
      <c r="W24" s="33">
        <f t="shared" si="22"/>
        <v>3.175651338696122E-2</v>
      </c>
      <c r="X24" s="33">
        <f t="shared" si="23"/>
        <v>5.1989927458626219E-2</v>
      </c>
      <c r="Y24" s="33">
        <f t="shared" si="24"/>
        <v>7.2378848890236977E-2</v>
      </c>
      <c r="Z24" s="33">
        <f t="shared" si="25"/>
        <v>5.9300346680418094E-2</v>
      </c>
    </row>
    <row r="25" spans="1:26" ht="18" customHeight="1">
      <c r="A25" s="1" t="s">
        <v>99</v>
      </c>
      <c r="B25" s="31">
        <v>7.2839999999999998</v>
      </c>
      <c r="C25" s="31"/>
      <c r="D25" s="31"/>
      <c r="E25" s="31">
        <v>2.38</v>
      </c>
      <c r="F25" s="31">
        <v>3.3860000000000001</v>
      </c>
      <c r="G25" s="31">
        <v>2.8380000000000001</v>
      </c>
      <c r="H25" s="31">
        <v>5.35</v>
      </c>
      <c r="I25" s="31"/>
      <c r="J25" s="31">
        <v>5.8550000000000004</v>
      </c>
      <c r="K25" s="31"/>
      <c r="L25" s="31">
        <v>116.176</v>
      </c>
      <c r="M25" s="33"/>
      <c r="N25" s="32" t="e">
        <f t="shared" si="14"/>
        <v>#DIV/0!</v>
      </c>
      <c r="P25" s="33">
        <f t="shared" si="15"/>
        <v>8.1437731496310998E-4</v>
      </c>
      <c r="Q25" s="33">
        <f t="shared" si="16"/>
        <v>0</v>
      </c>
      <c r="R25" s="33">
        <f t="shared" si="17"/>
        <v>0</v>
      </c>
      <c r="S25" s="33">
        <f t="shared" si="18"/>
        <v>4.8915102085612526E-4</v>
      </c>
      <c r="T25" s="33">
        <f t="shared" si="19"/>
        <v>5.8562935438601104E-4</v>
      </c>
      <c r="U25" s="33">
        <f t="shared" si="20"/>
        <v>5.5998498814027579E-4</v>
      </c>
      <c r="V25" s="33">
        <f t="shared" si="21"/>
        <v>1.2915723336032353E-3</v>
      </c>
      <c r="W25" s="33">
        <f t="shared" si="22"/>
        <v>0</v>
      </c>
      <c r="X25" s="33">
        <f t="shared" si="23"/>
        <v>6.8944037577149913E-4</v>
      </c>
      <c r="Y25" s="33">
        <f t="shared" si="24"/>
        <v>0</v>
      </c>
      <c r="Z25" s="33">
        <f t="shared" si="25"/>
        <v>1.2319439712356947E-2</v>
      </c>
    </row>
    <row r="26" spans="1:26" ht="18" customHeight="1">
      <c r="A26" s="1" t="s">
        <v>17</v>
      </c>
      <c r="B26" s="31"/>
      <c r="C26" s="31"/>
      <c r="D26" s="31">
        <v>9.2999999999999999E-2</v>
      </c>
      <c r="E26" s="31">
        <v>5.9349999999999996</v>
      </c>
      <c r="F26" s="31">
        <v>11.831000000000001</v>
      </c>
      <c r="G26" s="31">
        <v>7.3339999999999996</v>
      </c>
      <c r="H26" s="31">
        <v>0.39599999999999996</v>
      </c>
      <c r="I26" s="31">
        <v>0.83099999999999996</v>
      </c>
      <c r="J26" s="31">
        <v>0.60499999999999998</v>
      </c>
      <c r="K26" s="31">
        <v>38.877000000000002</v>
      </c>
      <c r="L26" s="31">
        <v>80.617999999999995</v>
      </c>
      <c r="M26" s="33"/>
      <c r="N26" s="32">
        <f t="shared" si="14"/>
        <v>1.0736682357177763</v>
      </c>
      <c r="P26" s="33">
        <f t="shared" si="15"/>
        <v>0</v>
      </c>
      <c r="Q26" s="33">
        <f t="shared" si="16"/>
        <v>0</v>
      </c>
      <c r="R26" s="33">
        <f t="shared" si="17"/>
        <v>1.1967972162239376E-5</v>
      </c>
      <c r="S26" s="33">
        <f t="shared" si="18"/>
        <v>1.2197946675550856E-3</v>
      </c>
      <c r="T26" s="33">
        <f t="shared" si="19"/>
        <v>2.0462436183523026E-3</v>
      </c>
      <c r="U26" s="33">
        <f t="shared" si="20"/>
        <v>1.4471211779495357E-3</v>
      </c>
      <c r="V26" s="33">
        <f t="shared" si="21"/>
        <v>9.5600494225585268E-5</v>
      </c>
      <c r="W26" s="33">
        <f t="shared" si="22"/>
        <v>1.2108238031349115E-4</v>
      </c>
      <c r="X26" s="33">
        <f t="shared" si="23"/>
        <v>7.1240209622844909E-5</v>
      </c>
      <c r="Y26" s="33">
        <f t="shared" si="24"/>
        <v>4.4633682799482639E-3</v>
      </c>
      <c r="Z26" s="33">
        <f t="shared" si="25"/>
        <v>8.5488275610349149E-3</v>
      </c>
    </row>
    <row r="27" spans="1:26" ht="18" customHeight="1">
      <c r="A27" s="1" t="s">
        <v>51</v>
      </c>
      <c r="B27" s="31">
        <v>16.701000000000001</v>
      </c>
      <c r="C27" s="31">
        <v>25.565999999999999</v>
      </c>
      <c r="D27" s="31">
        <v>2.9660000000000002</v>
      </c>
      <c r="E27" s="31">
        <v>0.128</v>
      </c>
      <c r="F27" s="31">
        <v>117.10499999999999</v>
      </c>
      <c r="G27" s="31">
        <v>5.806</v>
      </c>
      <c r="H27" s="31">
        <v>6.0150000000000006</v>
      </c>
      <c r="I27" s="31">
        <v>23.89</v>
      </c>
      <c r="J27" s="31">
        <v>34.984999999999999</v>
      </c>
      <c r="K27" s="31">
        <v>23.35</v>
      </c>
      <c r="L27" s="31">
        <v>20.922000000000001</v>
      </c>
      <c r="M27" s="33"/>
      <c r="N27" s="32">
        <f t="shared" si="14"/>
        <v>-0.10398286937901502</v>
      </c>
      <c r="P27" s="33">
        <f t="shared" si="15"/>
        <v>1.867231677265088E-3</v>
      </c>
      <c r="Q27" s="33">
        <f t="shared" si="16"/>
        <v>3.5582914132941696E-3</v>
      </c>
      <c r="R27" s="33">
        <f t="shared" si="17"/>
        <v>3.8168823046453752E-4</v>
      </c>
      <c r="S27" s="33">
        <f t="shared" si="18"/>
        <v>2.6307281793942876E-5</v>
      </c>
      <c r="T27" s="33">
        <f t="shared" si="19"/>
        <v>2.0254024083099176E-2</v>
      </c>
      <c r="U27" s="33">
        <f t="shared" si="20"/>
        <v>1.1456211561460328E-3</v>
      </c>
      <c r="V27" s="33">
        <f t="shared" si="21"/>
        <v>1.4521135675931703E-3</v>
      </c>
      <c r="W27" s="33">
        <f t="shared" si="22"/>
        <v>3.4809363004684765E-3</v>
      </c>
      <c r="X27" s="33">
        <f t="shared" si="23"/>
        <v>4.1195681548020311E-3</v>
      </c>
      <c r="Y27" s="33">
        <f t="shared" si="24"/>
        <v>2.6807533846951144E-3</v>
      </c>
      <c r="Z27" s="33">
        <f t="shared" si="25"/>
        <v>2.2185934931649573E-3</v>
      </c>
    </row>
    <row r="28" spans="1:26" ht="18" customHeight="1">
      <c r="A28" s="1" t="s">
        <v>77</v>
      </c>
      <c r="B28" s="31"/>
      <c r="C28" s="31">
        <v>0.156</v>
      </c>
      <c r="D28" s="31">
        <v>0.78200000000000003</v>
      </c>
      <c r="E28" s="31"/>
      <c r="F28" s="31"/>
      <c r="G28" s="31"/>
      <c r="H28" s="31">
        <v>10.701000000000001</v>
      </c>
      <c r="I28" s="31">
        <v>6.92</v>
      </c>
      <c r="J28" s="31">
        <v>7.484</v>
      </c>
      <c r="K28" s="31">
        <v>4.5149999999999997</v>
      </c>
      <c r="L28" s="31">
        <v>8.9329999999999998</v>
      </c>
      <c r="M28" s="33"/>
      <c r="N28" s="32">
        <f t="shared" si="14"/>
        <v>0.97851605758582516</v>
      </c>
      <c r="P28" s="33">
        <f t="shared" si="15"/>
        <v>0</v>
      </c>
      <c r="Q28" s="33">
        <f t="shared" si="16"/>
        <v>2.171217478189355E-5</v>
      </c>
      <c r="R28" s="33">
        <f t="shared" si="17"/>
        <v>1.0063391646098056E-4</v>
      </c>
      <c r="S28" s="33">
        <f t="shared" si="18"/>
        <v>0</v>
      </c>
      <c r="T28" s="33">
        <f t="shared" si="19"/>
        <v>0</v>
      </c>
      <c r="U28" s="33">
        <f t="shared" si="20"/>
        <v>0</v>
      </c>
      <c r="V28" s="33">
        <f t="shared" si="21"/>
        <v>2.5833860825959292E-3</v>
      </c>
      <c r="W28" s="33">
        <f t="shared" si="22"/>
        <v>1.0082913017681815E-3</v>
      </c>
      <c r="X28" s="33">
        <f t="shared" si="23"/>
        <v>8.8125905589648147E-4</v>
      </c>
      <c r="Y28" s="33">
        <f t="shared" si="24"/>
        <v>5.1835552599136783E-4</v>
      </c>
      <c r="Z28" s="33">
        <f t="shared" si="25"/>
        <v>9.4726582900499766E-4</v>
      </c>
    </row>
    <row r="29" spans="1:26" ht="18" customHeight="1">
      <c r="A29" s="1" t="s">
        <v>100</v>
      </c>
      <c r="B29" s="31"/>
      <c r="C29" s="31"/>
      <c r="D29" s="31"/>
      <c r="E29" s="31"/>
      <c r="F29" s="31">
        <v>7.5110000000000001</v>
      </c>
      <c r="G29" s="31">
        <v>18.344999999999999</v>
      </c>
      <c r="H29" s="31">
        <v>9.3810000000000002</v>
      </c>
      <c r="I29" s="31">
        <v>2.976</v>
      </c>
      <c r="J29" s="31">
        <v>5.0679999999999996</v>
      </c>
      <c r="K29" s="31">
        <v>18.663</v>
      </c>
      <c r="L29" s="31">
        <v>5.4249999999999998</v>
      </c>
      <c r="M29" s="33"/>
      <c r="N29" s="32">
        <f t="shared" si="14"/>
        <v>-0.70931790173069709</v>
      </c>
      <c r="P29" s="33">
        <f t="shared" si="15"/>
        <v>0</v>
      </c>
      <c r="Q29" s="33">
        <f t="shared" si="16"/>
        <v>0</v>
      </c>
      <c r="R29" s="33">
        <f t="shared" si="17"/>
        <v>0</v>
      </c>
      <c r="S29" s="33">
        <f t="shared" si="18"/>
        <v>0</v>
      </c>
      <c r="T29" s="33">
        <f t="shared" si="19"/>
        <v>1.2990732666253186E-3</v>
      </c>
      <c r="U29" s="33">
        <f t="shared" si="20"/>
        <v>3.6197761125557996E-3</v>
      </c>
      <c r="V29" s="33">
        <f t="shared" si="21"/>
        <v>2.2647177685106452E-3</v>
      </c>
      <c r="W29" s="33">
        <f t="shared" si="22"/>
        <v>4.336235424945243E-4</v>
      </c>
      <c r="X29" s="33">
        <f t="shared" si="23"/>
        <v>5.9676922705550074E-4</v>
      </c>
      <c r="Y29" s="33">
        <f t="shared" si="24"/>
        <v>2.1426509815231226E-3</v>
      </c>
      <c r="Z29" s="33">
        <f t="shared" si="25"/>
        <v>5.7527338210591208E-4</v>
      </c>
    </row>
    <row r="30" spans="1:26" ht="18" customHeight="1">
      <c r="A30" s="1" t="s">
        <v>78</v>
      </c>
      <c r="B30" s="31"/>
      <c r="C30" s="31"/>
      <c r="D30" s="31"/>
      <c r="E30" s="31"/>
      <c r="F30" s="31"/>
      <c r="G30" s="31"/>
      <c r="H30" s="31"/>
      <c r="I30" s="31">
        <v>23.706</v>
      </c>
      <c r="J30" s="31">
        <v>46.376999999999995</v>
      </c>
      <c r="K30" s="31">
        <v>39.745999999999995</v>
      </c>
      <c r="L30" s="31">
        <v>4.4429999999999996</v>
      </c>
      <c r="M30" s="33"/>
      <c r="N30" s="32">
        <f t="shared" si="14"/>
        <v>-0.88821516630604347</v>
      </c>
      <c r="P30" s="33">
        <f t="shared" si="15"/>
        <v>0</v>
      </c>
      <c r="Q30" s="33">
        <f t="shared" si="16"/>
        <v>0</v>
      </c>
      <c r="R30" s="33">
        <f t="shared" si="17"/>
        <v>0</v>
      </c>
      <c r="S30" s="33">
        <f t="shared" si="18"/>
        <v>0</v>
      </c>
      <c r="T30" s="33">
        <f t="shared" si="19"/>
        <v>0</v>
      </c>
      <c r="U30" s="33">
        <f t="shared" si="20"/>
        <v>0</v>
      </c>
      <c r="V30" s="33">
        <f t="shared" si="21"/>
        <v>0</v>
      </c>
      <c r="W30" s="33">
        <f t="shared" si="22"/>
        <v>3.4541262427335998E-3</v>
      </c>
      <c r="X30" s="33">
        <f t="shared" si="23"/>
        <v>5.4610036391383107E-3</v>
      </c>
      <c r="Y30" s="33">
        <f t="shared" si="24"/>
        <v>4.5631359326805997E-3</v>
      </c>
      <c r="Z30" s="33">
        <f t="shared" si="25"/>
        <v>4.7114094685651007E-4</v>
      </c>
    </row>
    <row r="31" spans="1:26" ht="18" customHeight="1">
      <c r="A31" s="1" t="s">
        <v>22</v>
      </c>
      <c r="B31" s="31">
        <f t="shared" ref="B31:K31" si="26">B32-SUM(B21:B30)</f>
        <v>110.18999999999869</v>
      </c>
      <c r="C31" s="31">
        <f t="shared" si="26"/>
        <v>36.201000000000022</v>
      </c>
      <c r="D31" s="31">
        <f t="shared" si="26"/>
        <v>67.007999999999811</v>
      </c>
      <c r="E31" s="31">
        <f t="shared" si="26"/>
        <v>52.390999999998712</v>
      </c>
      <c r="F31" s="31">
        <f t="shared" si="26"/>
        <v>90.286999999999352</v>
      </c>
      <c r="G31" s="31">
        <f t="shared" si="26"/>
        <v>81.903999999999542</v>
      </c>
      <c r="H31" s="31">
        <f t="shared" si="26"/>
        <v>55.420000000000982</v>
      </c>
      <c r="I31" s="31">
        <f t="shared" si="26"/>
        <v>10.143999999999323</v>
      </c>
      <c r="J31" s="31">
        <f t="shared" si="26"/>
        <v>7.8580000000001746</v>
      </c>
      <c r="K31" s="31">
        <f t="shared" si="26"/>
        <v>8.1279999999987922</v>
      </c>
      <c r="L31" s="31">
        <f t="shared" ref="L31" si="27">L32-SUM(L21:L30)</f>
        <v>6.0860000000011496</v>
      </c>
      <c r="M31" s="33"/>
      <c r="N31" s="32">
        <f t="shared" si="14"/>
        <v>-0.25123031496037723</v>
      </c>
      <c r="P31" s="33">
        <f t="shared" si="15"/>
        <v>1.2319637058729275E-2</v>
      </c>
      <c r="Q31" s="33">
        <f t="shared" si="16"/>
        <v>5.0384771748674933E-3</v>
      </c>
      <c r="R31" s="33">
        <f t="shared" si="17"/>
        <v>8.6231169747025133E-3</v>
      </c>
      <c r="S31" s="33">
        <f t="shared" si="18"/>
        <v>1.0767693753643963E-2</v>
      </c>
      <c r="T31" s="33">
        <f t="shared" si="19"/>
        <v>1.5615687394993916E-2</v>
      </c>
      <c r="U31" s="33">
        <f t="shared" si="20"/>
        <v>1.6161032582325895E-2</v>
      </c>
      <c r="V31" s="33">
        <f t="shared" si="21"/>
        <v>1.3379240883793005E-2</v>
      </c>
      <c r="W31" s="33">
        <f t="shared" si="22"/>
        <v>1.4780501394704843E-3</v>
      </c>
      <c r="X31" s="33">
        <f t="shared" si="23"/>
        <v>9.2529845820880615E-4</v>
      </c>
      <c r="Y31" s="33">
        <f t="shared" si="24"/>
        <v>9.3315475420979233E-4</v>
      </c>
      <c r="Z31" s="33">
        <f t="shared" si="25"/>
        <v>6.45366599722994E-4</v>
      </c>
    </row>
    <row r="32" spans="1:26" ht="18" customHeight="1">
      <c r="A32" s="56" t="s">
        <v>23</v>
      </c>
      <c r="B32" s="48">
        <v>8944.2569999999978</v>
      </c>
      <c r="C32" s="48">
        <v>7184.9089999999997</v>
      </c>
      <c r="D32" s="48">
        <v>7770.74</v>
      </c>
      <c r="E32" s="48">
        <v>4865.5729999999994</v>
      </c>
      <c r="F32" s="48">
        <v>5781.8140000000003</v>
      </c>
      <c r="G32" s="48">
        <v>5067.9929999999986</v>
      </c>
      <c r="H32" s="48">
        <v>4142.2380000000012</v>
      </c>
      <c r="I32" s="48">
        <v>6863.0960000000005</v>
      </c>
      <c r="J32" s="48">
        <v>8492.3950000000004</v>
      </c>
      <c r="K32" s="48">
        <v>8710.2379999999994</v>
      </c>
      <c r="L32" s="48">
        <v>9430.2989999999991</v>
      </c>
      <c r="M32" s="33"/>
      <c r="N32" s="37">
        <f t="shared" si="14"/>
        <v>8.2668349590447443E-2</v>
      </c>
      <c r="P32" s="49">
        <f>SUM(P21:P31)</f>
        <v>1</v>
      </c>
      <c r="Q32" s="49">
        <f t="shared" ref="Q32:Z32" si="28">SUM(Q21:Q31)</f>
        <v>1</v>
      </c>
      <c r="R32" s="49">
        <f t="shared" si="28"/>
        <v>1</v>
      </c>
      <c r="S32" s="49">
        <f t="shared" si="28"/>
        <v>0.99999999999999989</v>
      </c>
      <c r="T32" s="49">
        <f t="shared" si="28"/>
        <v>1</v>
      </c>
      <c r="U32" s="49">
        <f t="shared" si="28"/>
        <v>1.0000000000000002</v>
      </c>
      <c r="V32" s="49">
        <f t="shared" si="28"/>
        <v>1</v>
      </c>
      <c r="W32" s="49">
        <f t="shared" si="28"/>
        <v>0.99999999999999978</v>
      </c>
      <c r="X32" s="49">
        <f t="shared" si="28"/>
        <v>0.99999999999999989</v>
      </c>
      <c r="Y32" s="49">
        <f t="shared" si="28"/>
        <v>0.99999999999999989</v>
      </c>
      <c r="Z32" s="49">
        <f t="shared" si="28"/>
        <v>1.0000000000000002</v>
      </c>
    </row>
    <row r="33" spans="1:14" ht="22.5" customHeight="1">
      <c r="M33" s="33"/>
    </row>
    <row r="34" spans="1:14" ht="18" customHeight="1">
      <c r="A34" s="185" t="s">
        <v>30</v>
      </c>
      <c r="B34" s="186" t="s">
        <v>27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33"/>
      <c r="N34" s="137" t="s">
        <v>92</v>
      </c>
    </row>
    <row r="35" spans="1:14" ht="18" customHeight="1">
      <c r="A35" s="185"/>
      <c r="B35" s="54">
        <v>2014</v>
      </c>
      <c r="C35" s="54">
        <v>2015</v>
      </c>
      <c r="D35" s="54">
        <v>2016</v>
      </c>
      <c r="E35" s="54">
        <v>2017</v>
      </c>
      <c r="F35" s="54">
        <v>2018</v>
      </c>
      <c r="G35" s="54">
        <v>2019</v>
      </c>
      <c r="H35" s="54">
        <v>2020</v>
      </c>
      <c r="I35" s="54">
        <v>2021</v>
      </c>
      <c r="J35" s="54">
        <v>2022</v>
      </c>
      <c r="K35" s="54">
        <v>2023</v>
      </c>
      <c r="L35" s="54">
        <v>2024</v>
      </c>
      <c r="M35" s="33"/>
      <c r="N35" s="35" t="s">
        <v>24</v>
      </c>
    </row>
    <row r="36" spans="1:14" ht="18" customHeight="1">
      <c r="A36" s="50" t="s">
        <v>19</v>
      </c>
      <c r="B36" s="50">
        <f>(B21/B5)*10</f>
        <v>1.6421868040560428</v>
      </c>
      <c r="C36" s="50">
        <f t="shared" ref="C36:L36" si="29">(C21/C5)*10</f>
        <v>1.4277616540818077</v>
      </c>
      <c r="D36" s="50">
        <f t="shared" si="29"/>
        <v>1.5094442889168114</v>
      </c>
      <c r="E36" s="50">
        <f t="shared" si="29"/>
        <v>1.4098935290270456</v>
      </c>
      <c r="F36" s="50">
        <f t="shared" si="29"/>
        <v>1.6187979906988303</v>
      </c>
      <c r="G36" s="50">
        <f t="shared" si="29"/>
        <v>1.7161452494453826</v>
      </c>
      <c r="H36" s="50">
        <f t="shared" si="29"/>
        <v>1.5683286174003066</v>
      </c>
      <c r="I36" s="50">
        <f t="shared" si="29"/>
        <v>1.6823396204629311</v>
      </c>
      <c r="J36" s="50">
        <f t="shared" ref="J36:K36" si="30">(J21/J5)*10</f>
        <v>2.0646572332164688</v>
      </c>
      <c r="K36" s="50">
        <f t="shared" si="30"/>
        <v>2.0710830481239411</v>
      </c>
      <c r="L36" s="50">
        <f t="shared" si="29"/>
        <v>2.2042517810831184</v>
      </c>
      <c r="M36" s="33"/>
      <c r="N36" s="32">
        <f>(L36-K36)/K36</f>
        <v>6.4299079208729057E-2</v>
      </c>
    </row>
    <row r="37" spans="1:14" ht="18" customHeight="1">
      <c r="A37" s="50" t="s">
        <v>79</v>
      </c>
      <c r="B37" s="50">
        <f t="shared" ref="B37:L37" si="31">(B22/B6)*10</f>
        <v>2.0268301748278388</v>
      </c>
      <c r="C37" s="50">
        <f t="shared" si="31"/>
        <v>2.2938621612597623</v>
      </c>
      <c r="D37" s="50">
        <f t="shared" si="31"/>
        <v>2.2848321823918254</v>
      </c>
      <c r="E37" s="50">
        <f t="shared" si="31"/>
        <v>2.0529791135890902</v>
      </c>
      <c r="F37" s="50">
        <f t="shared" si="31"/>
        <v>1.9753150163599655</v>
      </c>
      <c r="G37" s="50">
        <f t="shared" si="31"/>
        <v>1.7614721147270767</v>
      </c>
      <c r="H37" s="50">
        <f t="shared" si="31"/>
        <v>1.8324423928939126</v>
      </c>
      <c r="I37" s="50">
        <f t="shared" si="31"/>
        <v>4.0124468739633512</v>
      </c>
      <c r="J37" s="50">
        <f t="shared" si="31"/>
        <v>3.2903432972659341</v>
      </c>
      <c r="K37" s="50">
        <f t="shared" si="31"/>
        <v>2.0597678314511518</v>
      </c>
      <c r="L37" s="50">
        <f t="shared" si="31"/>
        <v>2.0609799955046073</v>
      </c>
      <c r="M37" s="33"/>
      <c r="N37" s="32">
        <f t="shared" ref="N37:N46" si="32">(L37-K37)/K37</f>
        <v>5.8849547747402264E-4</v>
      </c>
    </row>
    <row r="38" spans="1:14" ht="18" customHeight="1">
      <c r="A38" s="50" t="s">
        <v>20</v>
      </c>
      <c r="B38" s="50">
        <f t="shared" ref="B38:L38" si="33">(B23/B7)*10</f>
        <v>3.376336904065206</v>
      </c>
      <c r="C38" s="50">
        <f t="shared" si="33"/>
        <v>3.0230113183775575</v>
      </c>
      <c r="D38" s="50">
        <f t="shared" si="33"/>
        <v>2.0901186600550572</v>
      </c>
      <c r="E38" s="50">
        <f t="shared" si="33"/>
        <v>1.6660063229373021</v>
      </c>
      <c r="F38" s="50">
        <f t="shared" si="33"/>
        <v>2.6844731338293721</v>
      </c>
      <c r="G38" s="50">
        <f t="shared" si="33"/>
        <v>1.6329066946667148</v>
      </c>
      <c r="H38" s="50">
        <f t="shared" si="33"/>
        <v>1.0129028086930019</v>
      </c>
      <c r="I38" s="50">
        <f t="shared" si="33"/>
        <v>1.4613299971226448</v>
      </c>
      <c r="J38" s="50">
        <f t="shared" si="33"/>
        <v>1.2793437244363912</v>
      </c>
      <c r="K38" s="50">
        <f t="shared" si="33"/>
        <v>1.6586048235625364</v>
      </c>
      <c r="L38" s="50">
        <f t="shared" si="33"/>
        <v>1.7130861475791257</v>
      </c>
      <c r="M38" s="33"/>
      <c r="N38" s="32">
        <f t="shared" si="32"/>
        <v>3.2847682125732802E-2</v>
      </c>
    </row>
    <row r="39" spans="1:14" ht="18" customHeight="1">
      <c r="A39" s="50" t="s">
        <v>80</v>
      </c>
      <c r="B39" s="50">
        <f t="shared" ref="B39:L39" si="34">(B24/B8)*10</f>
        <v>1.7397755195535378</v>
      </c>
      <c r="C39" s="50">
        <f t="shared" si="34"/>
        <v>1.7316208553949384</v>
      </c>
      <c r="D39" s="50">
        <f t="shared" si="34"/>
        <v>1.6167221413216837</v>
      </c>
      <c r="E39" s="50">
        <f t="shared" si="34"/>
        <v>1.4411533700957715</v>
      </c>
      <c r="F39" s="50">
        <f t="shared" si="34"/>
        <v>2.062693692461945</v>
      </c>
      <c r="G39" s="50">
        <f t="shared" si="34"/>
        <v>1.7889012520786465</v>
      </c>
      <c r="H39" s="50">
        <f t="shared" si="34"/>
        <v>1.4147330736586641</v>
      </c>
      <c r="I39" s="50">
        <f t="shared" si="34"/>
        <v>1.3708111099929556</v>
      </c>
      <c r="J39" s="50">
        <f t="shared" si="34"/>
        <v>1.7213954594544014</v>
      </c>
      <c r="K39" s="50">
        <f t="shared" si="34"/>
        <v>2.0717001468901675</v>
      </c>
      <c r="L39" s="50">
        <f t="shared" si="34"/>
        <v>2.0063287506099137</v>
      </c>
      <c r="M39" s="33"/>
      <c r="N39" s="32">
        <f t="shared" si="32"/>
        <v>-3.1554468139794699E-2</v>
      </c>
    </row>
    <row r="40" spans="1:14" ht="18" customHeight="1">
      <c r="A40" s="50" t="s">
        <v>81</v>
      </c>
      <c r="B40" s="50">
        <f t="shared" ref="B40:L40" si="35">(B25/B9)*10</f>
        <v>2.1058109280138764</v>
      </c>
      <c r="C40" s="50"/>
      <c r="D40" s="50"/>
      <c r="E40" s="50">
        <f t="shared" si="35"/>
        <v>3.7480314960629926</v>
      </c>
      <c r="F40" s="50">
        <f t="shared" si="35"/>
        <v>4.2752525252525251</v>
      </c>
      <c r="G40" s="50">
        <f t="shared" si="35"/>
        <v>6.5694444444444446</v>
      </c>
      <c r="H40" s="50">
        <f t="shared" si="35"/>
        <v>15.198863636363635</v>
      </c>
      <c r="I40" s="50"/>
      <c r="J40" s="50">
        <f t="shared" si="35"/>
        <v>26.022222222222222</v>
      </c>
      <c r="K40" s="50"/>
      <c r="L40" s="50">
        <f t="shared" si="35"/>
        <v>2.9777265154427783</v>
      </c>
      <c r="M40" s="33"/>
      <c r="N40" s="32"/>
    </row>
    <row r="41" spans="1:14" ht="18" customHeight="1">
      <c r="A41" s="50" t="s">
        <v>51</v>
      </c>
      <c r="B41" s="50"/>
      <c r="C41" s="50"/>
      <c r="D41" s="50">
        <f t="shared" ref="B41:L41" si="36">(D26/D10)*10</f>
        <v>46.499999999999993</v>
      </c>
      <c r="E41" s="50">
        <f t="shared" si="36"/>
        <v>15.701058201058199</v>
      </c>
      <c r="F41" s="50">
        <f t="shared" si="36"/>
        <v>14.463325183374085</v>
      </c>
      <c r="G41" s="50">
        <f t="shared" si="36"/>
        <v>17.800970873786405</v>
      </c>
      <c r="H41" s="50">
        <f t="shared" si="36"/>
        <v>36</v>
      </c>
      <c r="I41" s="50">
        <f t="shared" si="36"/>
        <v>33.239999999999995</v>
      </c>
      <c r="J41" s="50">
        <f t="shared" si="36"/>
        <v>14.75609756097561</v>
      </c>
      <c r="K41" s="50">
        <f t="shared" si="36"/>
        <v>17.743952533089914</v>
      </c>
      <c r="L41" s="50">
        <f t="shared" si="36"/>
        <v>15.672239502332816</v>
      </c>
      <c r="M41" s="33"/>
      <c r="N41" s="32">
        <f t="shared" si="32"/>
        <v>-0.11675600613187231</v>
      </c>
    </row>
    <row r="42" spans="1:14" ht="18" customHeight="1">
      <c r="A42" s="50" t="s">
        <v>82</v>
      </c>
      <c r="B42" s="50">
        <f t="shared" ref="B42:L42" si="37">(B27/B11)*10</f>
        <v>6.064270152505447</v>
      </c>
      <c r="C42" s="50">
        <f t="shared" si="37"/>
        <v>1.9878703055749938</v>
      </c>
      <c r="D42" s="50">
        <f t="shared" si="37"/>
        <v>3.721455457967378</v>
      </c>
      <c r="E42" s="50">
        <f t="shared" si="37"/>
        <v>25.6</v>
      </c>
      <c r="F42" s="50">
        <f t="shared" si="37"/>
        <v>1.4550820079522864</v>
      </c>
      <c r="G42" s="50">
        <f t="shared" si="37"/>
        <v>4.88309503784693</v>
      </c>
      <c r="H42" s="50">
        <f t="shared" si="37"/>
        <v>4.5776255707762559</v>
      </c>
      <c r="I42" s="50">
        <f t="shared" si="37"/>
        <v>4.3460069128615606</v>
      </c>
      <c r="J42" s="50">
        <f t="shared" si="37"/>
        <v>9.6350867529606159</v>
      </c>
      <c r="K42" s="50">
        <f t="shared" si="37"/>
        <v>6.7759721416134653</v>
      </c>
      <c r="L42" s="50">
        <f t="shared" si="37"/>
        <v>11.0231822971549</v>
      </c>
      <c r="M42" s="33"/>
      <c r="N42" s="32">
        <f t="shared" si="32"/>
        <v>0.6268045480083847</v>
      </c>
    </row>
    <row r="43" spans="1:14" ht="18" customHeight="1">
      <c r="A43" s="50" t="s">
        <v>77</v>
      </c>
      <c r="B43" s="50"/>
      <c r="C43" s="50">
        <f t="shared" ref="B43:L43" si="38">(C28/C12)*10</f>
        <v>6.7826086956521738</v>
      </c>
      <c r="D43" s="50">
        <f t="shared" si="38"/>
        <v>6.9203539823008864</v>
      </c>
      <c r="E43" s="50"/>
      <c r="F43" s="50"/>
      <c r="G43" s="50"/>
      <c r="H43" s="50">
        <f t="shared" si="38"/>
        <v>3.9197802197802201</v>
      </c>
      <c r="I43" s="50">
        <f t="shared" si="38"/>
        <v>3.9656160458452723</v>
      </c>
      <c r="J43" s="50">
        <f t="shared" si="38"/>
        <v>3.993596584845251</v>
      </c>
      <c r="K43" s="50">
        <f t="shared" si="38"/>
        <v>32.021276595744673</v>
      </c>
      <c r="L43" s="50">
        <f t="shared" si="38"/>
        <v>84.273584905660371</v>
      </c>
      <c r="M43" s="33"/>
      <c r="N43" s="32">
        <f t="shared" si="32"/>
        <v>1.6317996615056733</v>
      </c>
    </row>
    <row r="44" spans="1:14" ht="18" customHeight="1">
      <c r="A44" s="50" t="s">
        <v>83</v>
      </c>
      <c r="B44" s="50"/>
      <c r="C44" s="50"/>
      <c r="D44" s="50"/>
      <c r="E44" s="50"/>
      <c r="F44" s="50">
        <f t="shared" ref="B44:L44" si="39">(F29/F13)*10</f>
        <v>2.7818518518518518</v>
      </c>
      <c r="G44" s="50">
        <f t="shared" si="39"/>
        <v>2.5479166666666666</v>
      </c>
      <c r="H44" s="50">
        <f t="shared" si="39"/>
        <v>2.9361502347417838</v>
      </c>
      <c r="I44" s="50">
        <f t="shared" si="39"/>
        <v>3.3627118644067799</v>
      </c>
      <c r="J44" s="50">
        <f t="shared" si="39"/>
        <v>3.1283950617283951</v>
      </c>
      <c r="K44" s="50">
        <f t="shared" si="39"/>
        <v>3.2747850500087732</v>
      </c>
      <c r="L44" s="50">
        <f t="shared" si="39"/>
        <v>5.7105263157894735</v>
      </c>
      <c r="M44" s="33"/>
      <c r="N44" s="32">
        <f t="shared" si="32"/>
        <v>0.74378660845974454</v>
      </c>
    </row>
    <row r="45" spans="1:14" ht="18" customHeight="1">
      <c r="A45" s="50" t="s">
        <v>21</v>
      </c>
      <c r="B45" s="50"/>
      <c r="C45" s="50"/>
      <c r="D45" s="50"/>
      <c r="E45" s="50"/>
      <c r="F45" s="50"/>
      <c r="G45" s="50"/>
      <c r="H45" s="50"/>
      <c r="I45" s="50">
        <f t="shared" ref="B45:L45" si="40">(I30/I14)*10</f>
        <v>4.042633015006821</v>
      </c>
      <c r="J45" s="50">
        <f t="shared" si="40"/>
        <v>21.128473804100224</v>
      </c>
      <c r="K45" s="50">
        <f t="shared" si="40"/>
        <v>21.554229934924077</v>
      </c>
      <c r="L45" s="50">
        <f t="shared" si="40"/>
        <v>16.455555555555552</v>
      </c>
      <c r="M45" s="33"/>
      <c r="N45" s="32">
        <f t="shared" si="32"/>
        <v>-0.2365509876605334</v>
      </c>
    </row>
    <row r="46" spans="1:14" ht="18" customHeight="1">
      <c r="A46" s="1" t="s">
        <v>22</v>
      </c>
      <c r="B46" s="50">
        <f t="shared" ref="B46:L46" si="41">(B31/B15)*10</f>
        <v>3.4291849500512894</v>
      </c>
      <c r="C46" s="50">
        <f t="shared" si="41"/>
        <v>7.7303010890464012</v>
      </c>
      <c r="D46" s="50">
        <f t="shared" si="41"/>
        <v>7.7645422943211937</v>
      </c>
      <c r="E46" s="50">
        <f t="shared" si="41"/>
        <v>9.9075264750380683</v>
      </c>
      <c r="F46" s="50">
        <f t="shared" si="41"/>
        <v>4.0366164438681356</v>
      </c>
      <c r="G46" s="50">
        <f t="shared" si="41"/>
        <v>5.3437724277421017</v>
      </c>
      <c r="H46" s="50">
        <f t="shared" si="41"/>
        <v>2.652817002537073</v>
      </c>
      <c r="I46" s="50">
        <f t="shared" si="41"/>
        <v>12.601242236019448</v>
      </c>
      <c r="J46" s="50">
        <f t="shared" si="41"/>
        <v>6.6200505475976756</v>
      </c>
      <c r="K46" s="50">
        <f t="shared" si="41"/>
        <v>10.794156706496938</v>
      </c>
      <c r="L46" s="50">
        <f t="shared" si="41"/>
        <v>11.418386491555639</v>
      </c>
      <c r="N46" s="32">
        <f t="shared" si="32"/>
        <v>5.7830343030223032E-2</v>
      </c>
    </row>
    <row r="47" spans="1:14">
      <c r="A47" s="56" t="s">
        <v>23</v>
      </c>
      <c r="B47" s="155">
        <f t="shared" ref="B47:L47" si="42">(B32/B16)*10</f>
        <v>2.0828333264249084</v>
      </c>
      <c r="C47" s="155">
        <f t="shared" si="42"/>
        <v>1.8822478594235141</v>
      </c>
      <c r="D47" s="155">
        <f t="shared" si="42"/>
        <v>1.781849475344601</v>
      </c>
      <c r="E47" s="155">
        <f t="shared" si="42"/>
        <v>1.5361924090406509</v>
      </c>
      <c r="F47" s="155">
        <f t="shared" si="42"/>
        <v>1.880920437954305</v>
      </c>
      <c r="G47" s="155">
        <f t="shared" si="42"/>
        <v>1.7409226628046621</v>
      </c>
      <c r="H47" s="155">
        <f t="shared" si="42"/>
        <v>1.4378147859403545</v>
      </c>
      <c r="I47" s="155">
        <f t="shared" si="42"/>
        <v>1.8052042708804872</v>
      </c>
      <c r="J47" s="155">
        <f t="shared" ref="J47:K47" si="43">(J32/J16)*10</f>
        <v>2.0071762905174557</v>
      </c>
      <c r="K47" s="155">
        <f t="shared" si="43"/>
        <v>1.9860415420199335</v>
      </c>
      <c r="L47" s="155">
        <f t="shared" si="42"/>
        <v>2.0144706179657308</v>
      </c>
      <c r="N47" s="37">
        <f>(L47-K47)/K47</f>
        <v>1.4314441739664228E-2</v>
      </c>
    </row>
    <row r="48" spans="1:14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spans="1:1">
      <c r="A49" t="s">
        <v>40</v>
      </c>
    </row>
    <row r="51" spans="1:1">
      <c r="A51" t="s">
        <v>49</v>
      </c>
    </row>
  </sheetData>
  <mergeCells count="8">
    <mergeCell ref="A34:A35"/>
    <mergeCell ref="B34:L34"/>
    <mergeCell ref="P3:Z3"/>
    <mergeCell ref="P19:Z19"/>
    <mergeCell ref="A3:A4"/>
    <mergeCell ref="B3:L3"/>
    <mergeCell ref="A19:A20"/>
    <mergeCell ref="B19:L19"/>
  </mergeCells>
  <pageMargins left="0.7" right="0.7" top="0.75" bottom="0.75" header="0.3" footer="0.3"/>
  <ignoredErrors>
    <ignoredError sqref="B15:L1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FACD470A-8DAC-4F12-AE37-04188BFA6F8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N5:N16 N21:N32 N36:N47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05CB38-70D4-4BF8-BCC4-1D9D7F204D9C}">
  <dimension ref="A1:Z49"/>
  <sheetViews>
    <sheetView showGridLines="0" workbookViewId="0">
      <selection activeCell="P52" sqref="P52:Q52"/>
    </sheetView>
  </sheetViews>
  <sheetFormatPr defaultRowHeight="15"/>
  <cols>
    <col min="1" max="1" width="27.7109375" bestFit="1" customWidth="1"/>
    <col min="13" max="13" width="2.28515625" customWidth="1"/>
    <col min="14" max="14" width="11.7109375" customWidth="1"/>
    <col min="15" max="15" width="5.7109375" customWidth="1"/>
    <col min="25" max="25" width="9.140625" customWidth="1"/>
    <col min="35" max="35" width="2.28515625" customWidth="1"/>
    <col min="36" max="36" width="11.140625" customWidth="1"/>
    <col min="37" max="37" width="11.85546875" customWidth="1"/>
    <col min="38" max="38" width="11.7109375" customWidth="1"/>
  </cols>
  <sheetData>
    <row r="1" spans="1:26">
      <c r="A1" s="20" t="s">
        <v>50</v>
      </c>
    </row>
    <row r="3" spans="1:26" ht="18" customHeight="1">
      <c r="A3" s="185" t="s">
        <v>30</v>
      </c>
      <c r="B3" s="186" t="s">
        <v>25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N3" s="137" t="s">
        <v>92</v>
      </c>
      <c r="P3" s="186" t="s">
        <v>31</v>
      </c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spans="1:26" ht="18" customHeight="1">
      <c r="A4" s="185"/>
      <c r="B4" s="55">
        <v>2014</v>
      </c>
      <c r="C4" s="55">
        <v>2015</v>
      </c>
      <c r="D4" s="55">
        <v>2016</v>
      </c>
      <c r="E4" s="55">
        <v>2017</v>
      </c>
      <c r="F4" s="55">
        <v>2018</v>
      </c>
      <c r="G4" s="55">
        <v>2019</v>
      </c>
      <c r="H4" s="55">
        <v>2020</v>
      </c>
      <c r="I4" s="55">
        <v>2021</v>
      </c>
      <c r="J4" s="55">
        <v>2022</v>
      </c>
      <c r="K4" s="55">
        <v>2023</v>
      </c>
      <c r="L4" s="55">
        <v>2024</v>
      </c>
      <c r="N4" s="35" t="s">
        <v>28</v>
      </c>
      <c r="P4" s="55">
        <v>2014</v>
      </c>
      <c r="Q4" s="55">
        <v>2015</v>
      </c>
      <c r="R4" s="55">
        <v>2016</v>
      </c>
      <c r="S4" s="55">
        <v>2017</v>
      </c>
      <c r="T4" s="55">
        <v>2018</v>
      </c>
      <c r="U4" s="55">
        <v>2019</v>
      </c>
      <c r="V4" s="55">
        <v>2020</v>
      </c>
      <c r="W4" s="55">
        <v>2021</v>
      </c>
      <c r="X4" s="55">
        <v>2022</v>
      </c>
      <c r="Y4" s="55">
        <v>2023</v>
      </c>
      <c r="Z4" s="55">
        <v>2024</v>
      </c>
    </row>
    <row r="5" spans="1:26" ht="18" customHeight="1">
      <c r="A5" s="1" t="s">
        <v>19</v>
      </c>
      <c r="B5" s="31">
        <v>9245.7699999999986</v>
      </c>
      <c r="C5" s="31">
        <v>9464.86</v>
      </c>
      <c r="D5" s="31">
        <v>8603.84</v>
      </c>
      <c r="E5" s="31">
        <v>7622.03</v>
      </c>
      <c r="F5" s="31">
        <v>8447.76</v>
      </c>
      <c r="G5" s="31">
        <v>10393.789999999999</v>
      </c>
      <c r="H5" s="31">
        <v>7156.59</v>
      </c>
      <c r="I5" s="31">
        <v>8431.0400000000009</v>
      </c>
      <c r="J5" s="31">
        <v>13178.49</v>
      </c>
      <c r="K5" s="31">
        <v>18997.830000000002</v>
      </c>
      <c r="L5" s="31">
        <v>18718.560000000001</v>
      </c>
      <c r="M5" s="31"/>
      <c r="N5" s="32">
        <f>(L5-K5)/K5</f>
        <v>-1.4700099958784789E-2</v>
      </c>
      <c r="P5" s="33">
        <f t="shared" ref="P5:P15" si="0">B5/$B$16</f>
        <v>0.16226376749126181</v>
      </c>
      <c r="Q5" s="33">
        <f t="shared" ref="Q5:Q15" si="1">C5/$C$16</f>
        <v>0.18653598246594952</v>
      </c>
      <c r="R5" s="33">
        <f t="shared" ref="R5:R15" si="2">D5/$D$16</f>
        <v>0.1567324716044628</v>
      </c>
      <c r="S5" s="33">
        <f t="shared" ref="S5:S15" si="3">E5/$E$16</f>
        <v>0.16147465480744297</v>
      </c>
      <c r="T5" s="33">
        <f t="shared" ref="T5:T15" si="4">F5/$F$16</f>
        <v>0.20013830973562652</v>
      </c>
      <c r="U5" s="33">
        <f t="shared" ref="U5:U15" si="5">G5/$G$16</f>
        <v>0.23581224029557657</v>
      </c>
      <c r="V5" s="33">
        <f t="shared" ref="V5:V15" si="6">H5/$H$16</f>
        <v>0.17894499170359793</v>
      </c>
      <c r="W5" s="33">
        <f>I5/$I$16</f>
        <v>0.15482448319700487</v>
      </c>
      <c r="X5" s="33">
        <f>J5/$J$16</f>
        <v>0.21229759543008475</v>
      </c>
      <c r="Y5" s="33">
        <f t="shared" ref="Y5:Y15" si="7">K5/$K$16</f>
        <v>0.3026916986242047</v>
      </c>
      <c r="Z5" s="33">
        <f t="shared" ref="Z5:Z15" si="8">L5/$L$16</f>
        <v>0.29177173153501668</v>
      </c>
    </row>
    <row r="6" spans="1:26" ht="18" customHeight="1">
      <c r="A6" s="1" t="s">
        <v>79</v>
      </c>
      <c r="B6" s="31">
        <v>35276.17</v>
      </c>
      <c r="C6" s="31">
        <v>30127.919999999998</v>
      </c>
      <c r="D6" s="31">
        <v>29221.410000000003</v>
      </c>
      <c r="E6" s="31">
        <v>26921.370000000003</v>
      </c>
      <c r="F6" s="31">
        <v>22072.39</v>
      </c>
      <c r="G6" s="31">
        <v>23539.15</v>
      </c>
      <c r="H6" s="31">
        <v>18954.75</v>
      </c>
      <c r="I6" s="31">
        <v>24044.489999999998</v>
      </c>
      <c r="J6" s="31">
        <v>27026.93</v>
      </c>
      <c r="K6" s="31">
        <v>23862.84</v>
      </c>
      <c r="L6" s="31">
        <v>19846.84</v>
      </c>
      <c r="M6" s="31"/>
      <c r="N6" s="32">
        <f t="shared" ref="N6:N16" si="9">(L6-K6)/K6</f>
        <v>-0.16829514005876919</v>
      </c>
      <c r="P6" s="33">
        <f t="shared" si="0"/>
        <v>0.61909870642058218</v>
      </c>
      <c r="Q6" s="33">
        <f t="shared" si="1"/>
        <v>0.59376907390659017</v>
      </c>
      <c r="R6" s="33">
        <f t="shared" si="2"/>
        <v>0.53231392181483683</v>
      </c>
      <c r="S6" s="33">
        <f t="shared" si="3"/>
        <v>0.57033610831936521</v>
      </c>
      <c r="T6" s="33">
        <f t="shared" si="4"/>
        <v>0.5229233342833538</v>
      </c>
      <c r="U6" s="33">
        <f t="shared" si="5"/>
        <v>0.53405155349046129</v>
      </c>
      <c r="V6" s="33">
        <f t="shared" si="6"/>
        <v>0.47394884735520304</v>
      </c>
      <c r="W6" s="33">
        <f t="shared" ref="W6:W15" si="10">I6/$I$16</f>
        <v>0.44154407261566203</v>
      </c>
      <c r="X6" s="33">
        <f t="shared" ref="X6:X15" si="11">J6/$J$16</f>
        <v>0.43538768484532148</v>
      </c>
      <c r="Y6" s="33">
        <f t="shared" si="7"/>
        <v>0.38020571684227178</v>
      </c>
      <c r="Z6" s="33">
        <f t="shared" si="8"/>
        <v>0.30935856563210151</v>
      </c>
    </row>
    <row r="7" spans="1:26" ht="18" customHeight="1">
      <c r="A7" s="1" t="s">
        <v>20</v>
      </c>
      <c r="B7" s="31">
        <v>9737.1899999999987</v>
      </c>
      <c r="C7" s="31">
        <v>8283.2899999999991</v>
      </c>
      <c r="D7" s="31">
        <v>13793.77</v>
      </c>
      <c r="E7" s="31">
        <v>10000.6</v>
      </c>
      <c r="F7" s="31">
        <v>8324.630000000001</v>
      </c>
      <c r="G7" s="31">
        <v>7607.01</v>
      </c>
      <c r="H7" s="31">
        <v>11657.730000000001</v>
      </c>
      <c r="I7" s="31">
        <v>19630.77</v>
      </c>
      <c r="J7" s="31">
        <v>18719.05</v>
      </c>
      <c r="K7" s="31">
        <v>16158.34</v>
      </c>
      <c r="L7" s="31">
        <v>22039.4</v>
      </c>
      <c r="M7" s="31"/>
      <c r="N7" s="32">
        <f t="shared" si="9"/>
        <v>0.36396436762687262</v>
      </c>
      <c r="P7" s="33">
        <f t="shared" si="0"/>
        <v>0.17088821527879663</v>
      </c>
      <c r="Q7" s="33">
        <f t="shared" si="1"/>
        <v>0.16324928611731973</v>
      </c>
      <c r="R7" s="33">
        <f t="shared" si="2"/>
        <v>0.25127520558767841</v>
      </c>
      <c r="S7" s="33">
        <f t="shared" si="3"/>
        <v>0.21186526855277588</v>
      </c>
      <c r="T7" s="33">
        <f t="shared" si="4"/>
        <v>0.19722120152259165</v>
      </c>
      <c r="U7" s="33">
        <f t="shared" si="5"/>
        <v>0.17258632991919734</v>
      </c>
      <c r="V7" s="33">
        <f t="shared" si="6"/>
        <v>0.29149251223456768</v>
      </c>
      <c r="W7" s="33">
        <f t="shared" si="10"/>
        <v>0.36049215992443007</v>
      </c>
      <c r="X7" s="33">
        <f t="shared" si="11"/>
        <v>0.30155270472835111</v>
      </c>
      <c r="Y7" s="33">
        <f t="shared" si="7"/>
        <v>0.25745021307946386</v>
      </c>
      <c r="Z7" s="33">
        <f t="shared" si="8"/>
        <v>0.34353464689553292</v>
      </c>
    </row>
    <row r="8" spans="1:26" ht="18" customHeight="1">
      <c r="A8" s="1" t="s">
        <v>80</v>
      </c>
      <c r="B8" s="31">
        <v>2098.2800000000002</v>
      </c>
      <c r="C8" s="31">
        <v>2393.5800000000004</v>
      </c>
      <c r="D8" s="31">
        <v>3041.6600000000003</v>
      </c>
      <c r="E8" s="31">
        <v>2504.34</v>
      </c>
      <c r="F8" s="31">
        <v>2181.33</v>
      </c>
      <c r="G8" s="31">
        <v>2058</v>
      </c>
      <c r="H8" s="31">
        <v>1845.53</v>
      </c>
      <c r="I8" s="31">
        <v>1975.2000000000003</v>
      </c>
      <c r="J8" s="31">
        <v>2877.4200000000005</v>
      </c>
      <c r="K8" s="31">
        <v>3443.68</v>
      </c>
      <c r="L8" s="31">
        <v>2998.2599999999998</v>
      </c>
      <c r="M8" s="31"/>
      <c r="N8" s="32">
        <f t="shared" si="9"/>
        <v>-0.12934418993634719</v>
      </c>
      <c r="P8" s="33">
        <f t="shared" si="0"/>
        <v>3.6824928378227546E-2</v>
      </c>
      <c r="Q8" s="33">
        <f t="shared" si="1"/>
        <v>4.7173312326949109E-2</v>
      </c>
      <c r="R8" s="33">
        <f t="shared" si="2"/>
        <v>5.5408618661020009E-2</v>
      </c>
      <c r="S8" s="33">
        <f t="shared" si="3"/>
        <v>5.3055083359744286E-2</v>
      </c>
      <c r="T8" s="33">
        <f t="shared" si="4"/>
        <v>5.1678515864041374E-2</v>
      </c>
      <c r="U8" s="33">
        <f t="shared" si="5"/>
        <v>4.6691494683680987E-2</v>
      </c>
      <c r="V8" s="33">
        <f t="shared" si="6"/>
        <v>4.6146048682227297E-2</v>
      </c>
      <c r="W8" s="33">
        <f t="shared" si="10"/>
        <v>3.6271838256101745E-2</v>
      </c>
      <c r="X8" s="33">
        <f t="shared" si="11"/>
        <v>4.6353515997844562E-2</v>
      </c>
      <c r="Y8" s="33">
        <f t="shared" si="7"/>
        <v>5.4868021701331204E-2</v>
      </c>
      <c r="Z8" s="33">
        <f t="shared" si="8"/>
        <v>4.6734765483679247E-2</v>
      </c>
    </row>
    <row r="9" spans="1:26" ht="18" customHeight="1">
      <c r="A9" s="1" t="s">
        <v>51</v>
      </c>
      <c r="B9" s="31">
        <v>173.48</v>
      </c>
      <c r="C9" s="31">
        <v>319.42</v>
      </c>
      <c r="D9" s="31">
        <v>89.83</v>
      </c>
      <c r="E9" s="31">
        <v>54.489999999999995</v>
      </c>
      <c r="F9" s="31">
        <v>835.43</v>
      </c>
      <c r="G9" s="31">
        <v>60.54</v>
      </c>
      <c r="H9" s="31">
        <v>36.89</v>
      </c>
      <c r="I9" s="31">
        <v>199.13000000000002</v>
      </c>
      <c r="J9" s="31">
        <v>105.47000000000001</v>
      </c>
      <c r="K9" s="31">
        <v>63.29</v>
      </c>
      <c r="L9" s="31">
        <v>28.87</v>
      </c>
      <c r="M9" s="31"/>
      <c r="N9" s="32">
        <f t="shared" si="9"/>
        <v>-0.54384578922420612</v>
      </c>
      <c r="P9" s="33">
        <f t="shared" si="0"/>
        <v>3.0445834564762158E-3</v>
      </c>
      <c r="Q9" s="33">
        <f t="shared" si="1"/>
        <v>6.2952144584572404E-3</v>
      </c>
      <c r="R9" s="33">
        <f t="shared" si="2"/>
        <v>1.636394670778268E-3</v>
      </c>
      <c r="S9" s="33">
        <f t="shared" si="3"/>
        <v>1.1543845852689594E-3</v>
      </c>
      <c r="T9" s="33">
        <f t="shared" si="4"/>
        <v>1.9792412201865874E-2</v>
      </c>
      <c r="U9" s="33">
        <f t="shared" si="5"/>
        <v>1.3735194791788371E-3</v>
      </c>
      <c r="V9" s="33">
        <f t="shared" si="6"/>
        <v>9.2240588659483461E-4</v>
      </c>
      <c r="W9" s="33">
        <f t="shared" si="10"/>
        <v>3.6567492668780578E-3</v>
      </c>
      <c r="X9" s="33">
        <f t="shared" si="11"/>
        <v>1.6990586470840773E-3</v>
      </c>
      <c r="Y9" s="33">
        <f t="shared" si="7"/>
        <v>1.0083971488283616E-3</v>
      </c>
      <c r="Z9" s="33">
        <f t="shared" si="8"/>
        <v>4.5000522953773855E-4</v>
      </c>
    </row>
    <row r="10" spans="1:26" ht="18" customHeight="1">
      <c r="A10" s="1" t="s">
        <v>77</v>
      </c>
      <c r="B10" s="31">
        <v>23.92</v>
      </c>
      <c r="C10" s="31">
        <v>36.08</v>
      </c>
      <c r="D10" s="31">
        <v>25.43</v>
      </c>
      <c r="E10" s="31">
        <v>7.29</v>
      </c>
      <c r="F10" s="31">
        <v>20.89</v>
      </c>
      <c r="G10" s="31">
        <v>1.53</v>
      </c>
      <c r="H10" s="31">
        <v>27.54</v>
      </c>
      <c r="I10" s="31">
        <v>22.119999999999997</v>
      </c>
      <c r="J10" s="31">
        <v>19.59</v>
      </c>
      <c r="K10" s="31">
        <v>13.620000000000001</v>
      </c>
      <c r="L10" s="31">
        <v>16.16</v>
      </c>
      <c r="M10" s="31"/>
      <c r="N10" s="32">
        <f t="shared" si="9"/>
        <v>0.1864904552129221</v>
      </c>
      <c r="P10" s="33">
        <f t="shared" si="0"/>
        <v>4.1979730389042592E-4</v>
      </c>
      <c r="Q10" s="33">
        <f t="shared" si="1"/>
        <v>7.1107425227329916E-4</v>
      </c>
      <c r="R10" s="33">
        <f t="shared" si="2"/>
        <v>4.6324742822989373E-4</v>
      </c>
      <c r="S10" s="33">
        <f t="shared" si="3"/>
        <v>1.5444051434411295E-4</v>
      </c>
      <c r="T10" s="33">
        <f t="shared" si="4"/>
        <v>4.9491099301794065E-4</v>
      </c>
      <c r="U10" s="33">
        <f t="shared" si="5"/>
        <v>3.4712335697780326E-5</v>
      </c>
      <c r="V10" s="33">
        <f t="shared" si="6"/>
        <v>6.8861637616757232E-4</v>
      </c>
      <c r="W10" s="33">
        <f t="shared" si="10"/>
        <v>4.0620345394135803E-4</v>
      </c>
      <c r="X10" s="33">
        <f t="shared" si="11"/>
        <v>3.1558318855008123E-4</v>
      </c>
      <c r="Y10" s="33">
        <f t="shared" si="7"/>
        <v>2.1700693896416947E-4</v>
      </c>
      <c r="Z10" s="33">
        <f t="shared" si="8"/>
        <v>2.5189070001142551E-4</v>
      </c>
    </row>
    <row r="11" spans="1:26" ht="18" customHeight="1">
      <c r="A11" s="1" t="s">
        <v>99</v>
      </c>
      <c r="B11" s="31">
        <v>34.590000000000003</v>
      </c>
      <c r="C11" s="31">
        <v>3.49</v>
      </c>
      <c r="D11" s="31"/>
      <c r="E11" s="31">
        <v>7.39</v>
      </c>
      <c r="F11" s="31">
        <v>7.92</v>
      </c>
      <c r="G11" s="31">
        <v>4.32</v>
      </c>
      <c r="H11" s="31">
        <v>3.52</v>
      </c>
      <c r="I11" s="31">
        <v>31.26</v>
      </c>
      <c r="J11" s="31">
        <v>2.33</v>
      </c>
      <c r="K11" s="31"/>
      <c r="L11" s="31">
        <v>390.28</v>
      </c>
      <c r="M11" s="31"/>
      <c r="N11" s="32"/>
      <c r="P11" s="33">
        <f t="shared" si="0"/>
        <v>6.0705638551713354E-4</v>
      </c>
      <c r="Q11" s="33">
        <f t="shared" si="1"/>
        <v>6.8781849790294195E-5</v>
      </c>
      <c r="R11" s="33">
        <f t="shared" si="2"/>
        <v>0</v>
      </c>
      <c r="S11" s="33">
        <f t="shared" si="3"/>
        <v>1.5655903991810627E-4</v>
      </c>
      <c r="T11" s="33">
        <f t="shared" si="4"/>
        <v>1.876349959168066E-4</v>
      </c>
      <c r="U11" s="33">
        <f t="shared" si="5"/>
        <v>9.8011300793732689E-5</v>
      </c>
      <c r="V11" s="33">
        <f t="shared" si="6"/>
        <v>8.8014874513792831E-5</v>
      </c>
      <c r="W11" s="33">
        <f t="shared" si="10"/>
        <v>5.740470149279771E-4</v>
      </c>
      <c r="X11" s="33">
        <f t="shared" si="11"/>
        <v>3.7534907060831512E-5</v>
      </c>
      <c r="Y11" s="33">
        <f t="shared" si="7"/>
        <v>0</v>
      </c>
      <c r="Z11" s="33">
        <f t="shared" si="8"/>
        <v>6.0834098020086103E-3</v>
      </c>
    </row>
    <row r="12" spans="1:26" ht="18" customHeight="1">
      <c r="A12" s="1" t="s">
        <v>17</v>
      </c>
      <c r="B12" s="31"/>
      <c r="C12" s="31">
        <v>0.06</v>
      </c>
      <c r="D12" s="31">
        <v>0.02</v>
      </c>
      <c r="E12" s="31">
        <v>3.78</v>
      </c>
      <c r="F12" s="31">
        <v>10.18</v>
      </c>
      <c r="G12" s="31">
        <v>4.2399999999999993</v>
      </c>
      <c r="H12" s="31">
        <v>31.509999999999998</v>
      </c>
      <c r="I12" s="31">
        <v>0.31</v>
      </c>
      <c r="J12" s="31">
        <v>6.33</v>
      </c>
      <c r="K12" s="31">
        <v>21.91</v>
      </c>
      <c r="L12" s="31">
        <v>56.339999999999989</v>
      </c>
      <c r="M12" s="31"/>
      <c r="N12" s="32">
        <f t="shared" si="9"/>
        <v>1.5714285714285712</v>
      </c>
      <c r="P12" s="33">
        <f t="shared" si="0"/>
        <v>0</v>
      </c>
      <c r="Q12" s="33">
        <f t="shared" si="1"/>
        <v>1.1824959849334243E-6</v>
      </c>
      <c r="R12" s="33">
        <f t="shared" si="2"/>
        <v>3.6433144178520941E-7</v>
      </c>
      <c r="S12" s="33">
        <f t="shared" si="3"/>
        <v>8.008026669694745E-5</v>
      </c>
      <c r="T12" s="33">
        <f t="shared" si="4"/>
        <v>2.4117730535771351E-4</v>
      </c>
      <c r="U12" s="33">
        <f t="shared" si="5"/>
        <v>9.6196276704959847E-5</v>
      </c>
      <c r="V12" s="33">
        <f t="shared" si="6"/>
        <v>7.8788315225273068E-4</v>
      </c>
      <c r="W12" s="33">
        <f t="shared" si="10"/>
        <v>5.6927247161763565E-6</v>
      </c>
      <c r="X12" s="33">
        <f t="shared" si="11"/>
        <v>1.0197251574895428E-4</v>
      </c>
      <c r="Y12" s="33">
        <f t="shared" si="7"/>
        <v>3.4909119182855748E-4</v>
      </c>
      <c r="Z12" s="33">
        <f t="shared" si="8"/>
        <v>8.7818824496557616E-4</v>
      </c>
    </row>
    <row r="13" spans="1:26" ht="18" customHeight="1">
      <c r="A13" s="1" t="s">
        <v>81</v>
      </c>
      <c r="B13" s="31">
        <v>25.57</v>
      </c>
      <c r="C13" s="31">
        <v>0.15</v>
      </c>
      <c r="D13" s="31">
        <v>0.86</v>
      </c>
      <c r="E13" s="31">
        <v>7.28</v>
      </c>
      <c r="F13" s="31">
        <v>25.36</v>
      </c>
      <c r="G13" s="31">
        <v>14.3</v>
      </c>
      <c r="H13" s="31">
        <v>11.43</v>
      </c>
      <c r="I13" s="31">
        <v>12.27</v>
      </c>
      <c r="J13" s="31">
        <v>20.91</v>
      </c>
      <c r="K13" s="31">
        <v>46.970000000000006</v>
      </c>
      <c r="L13" s="31">
        <v>10.809999999999999</v>
      </c>
      <c r="M13" s="31"/>
      <c r="N13" s="32">
        <f t="shared" si="9"/>
        <v>-0.76985309772195032</v>
      </c>
      <c r="P13" s="33">
        <f t="shared" si="0"/>
        <v>4.4875489383270029E-4</v>
      </c>
      <c r="Q13" s="33">
        <f t="shared" si="1"/>
        <v>2.9562399623335608E-6</v>
      </c>
      <c r="R13" s="33">
        <f t="shared" si="2"/>
        <v>1.5666251996764004E-5</v>
      </c>
      <c r="S13" s="33">
        <f t="shared" si="3"/>
        <v>1.5422866178671363E-4</v>
      </c>
      <c r="T13" s="33">
        <f t="shared" si="4"/>
        <v>6.0081104753159284E-4</v>
      </c>
      <c r="U13" s="33">
        <f t="shared" si="5"/>
        <v>3.2443555586814294E-4</v>
      </c>
      <c r="V13" s="33">
        <f t="shared" si="6"/>
        <v>2.8579829991268527E-4</v>
      </c>
      <c r="W13" s="33">
        <f t="shared" si="10"/>
        <v>2.2532171699188351E-4</v>
      </c>
      <c r="X13" s="33">
        <f t="shared" si="11"/>
        <v>3.3684759941716178E-4</v>
      </c>
      <c r="Y13" s="33">
        <f t="shared" si="7"/>
        <v>7.4837121315323352E-4</v>
      </c>
      <c r="Z13" s="33">
        <f t="shared" si="8"/>
        <v>1.6849866752001916E-4</v>
      </c>
    </row>
    <row r="14" spans="1:26" ht="18" customHeight="1">
      <c r="A14" s="1" t="s">
        <v>78</v>
      </c>
      <c r="B14" s="31"/>
      <c r="C14" s="31"/>
      <c r="D14" s="31"/>
      <c r="E14" s="31"/>
      <c r="F14" s="31"/>
      <c r="G14" s="31"/>
      <c r="H14" s="31"/>
      <c r="I14" s="31">
        <v>86.05</v>
      </c>
      <c r="J14" s="31">
        <v>81.22999999999999</v>
      </c>
      <c r="K14" s="31">
        <v>82.48</v>
      </c>
      <c r="L14" s="31">
        <v>30.22</v>
      </c>
      <c r="M14" s="31"/>
      <c r="N14" s="32">
        <f t="shared" si="9"/>
        <v>-0.63360814742967997</v>
      </c>
      <c r="P14" s="33">
        <f t="shared" si="0"/>
        <v>0</v>
      </c>
      <c r="Q14" s="33">
        <f t="shared" si="1"/>
        <v>0</v>
      </c>
      <c r="R14" s="33">
        <f t="shared" si="2"/>
        <v>0</v>
      </c>
      <c r="S14" s="33">
        <f t="shared" si="3"/>
        <v>0</v>
      </c>
      <c r="T14" s="33">
        <f t="shared" si="4"/>
        <v>0</v>
      </c>
      <c r="U14" s="33">
        <f t="shared" si="5"/>
        <v>0</v>
      </c>
      <c r="V14" s="33">
        <f t="shared" si="6"/>
        <v>0</v>
      </c>
      <c r="W14" s="33">
        <f t="shared" si="10"/>
        <v>1.5801901994418562E-3</v>
      </c>
      <c r="X14" s="33">
        <f t="shared" si="11"/>
        <v>1.308566738434053E-3</v>
      </c>
      <c r="Y14" s="33">
        <f t="shared" si="7"/>
        <v>1.3141506847110644E-3</v>
      </c>
      <c r="Z14" s="33">
        <f t="shared" si="8"/>
        <v>4.7104807885799994E-4</v>
      </c>
    </row>
    <row r="15" spans="1:26" ht="18" customHeight="1">
      <c r="A15" s="1" t="s">
        <v>22</v>
      </c>
      <c r="B15" s="31">
        <f>B16-SUM(B5:B14)</f>
        <v>364.91000000001077</v>
      </c>
      <c r="C15" s="31">
        <f t="shared" ref="C15:L15" si="12">C16-SUM(C5:C14)</f>
        <v>111.28000000000611</v>
      </c>
      <c r="D15" s="31">
        <f t="shared" si="12"/>
        <v>118.25000000000728</v>
      </c>
      <c r="E15" s="31">
        <f t="shared" si="12"/>
        <v>74.070000000006985</v>
      </c>
      <c r="F15" s="31">
        <f t="shared" si="12"/>
        <v>283.72000000000844</v>
      </c>
      <c r="G15" s="31">
        <f t="shared" si="12"/>
        <v>393.67000000001281</v>
      </c>
      <c r="H15" s="31">
        <f t="shared" si="12"/>
        <v>267.75</v>
      </c>
      <c r="I15" s="31">
        <f t="shared" si="12"/>
        <v>22.829999999987194</v>
      </c>
      <c r="J15" s="31">
        <f t="shared" si="12"/>
        <v>37.80000000000291</v>
      </c>
      <c r="K15" s="31">
        <f t="shared" si="12"/>
        <v>72.010000000002037</v>
      </c>
      <c r="L15" s="31">
        <f t="shared" si="12"/>
        <v>19.069999999985157</v>
      </c>
      <c r="M15" s="31"/>
      <c r="N15" s="32">
        <f t="shared" si="9"/>
        <v>-0.73517567004604056</v>
      </c>
      <c r="P15" s="33">
        <f t="shared" si="0"/>
        <v>6.4041903914155447E-3</v>
      </c>
      <c r="Q15" s="33">
        <f t="shared" si="1"/>
        <v>2.1931358867233117E-3</v>
      </c>
      <c r="R15" s="33">
        <f t="shared" si="2"/>
        <v>2.1541096495551831E-3</v>
      </c>
      <c r="S15" s="33">
        <f t="shared" si="3"/>
        <v>1.5691918926569995E-3</v>
      </c>
      <c r="T15" s="33">
        <f t="shared" si="4"/>
        <v>6.7216920506967103E-3</v>
      </c>
      <c r="U15" s="33">
        <f t="shared" si="5"/>
        <v>8.931506662840278E-3</v>
      </c>
      <c r="V15" s="33">
        <f t="shared" si="6"/>
        <v>6.6948814349625093E-3</v>
      </c>
      <c r="W15" s="33">
        <f t="shared" si="10"/>
        <v>4.1924162990397842E-4</v>
      </c>
      <c r="X15" s="33">
        <f t="shared" si="11"/>
        <v>6.0893540210280701E-4</v>
      </c>
      <c r="Y15" s="33">
        <f t="shared" si="7"/>
        <v>1.1473325752430457E-3</v>
      </c>
      <c r="Z15" s="33">
        <f t="shared" si="8"/>
        <v>2.9724973076820211E-4</v>
      </c>
    </row>
    <row r="16" spans="1:26" ht="22.5" customHeight="1">
      <c r="A16" s="56" t="s">
        <v>23</v>
      </c>
      <c r="B16" s="48">
        <v>56979.88</v>
      </c>
      <c r="C16" s="48">
        <v>50740.130000000005</v>
      </c>
      <c r="D16" s="48">
        <v>54895.070000000014</v>
      </c>
      <c r="E16" s="48">
        <v>47202.64</v>
      </c>
      <c r="F16" s="48">
        <v>42209.610000000008</v>
      </c>
      <c r="G16" s="48">
        <v>44076.550000000017</v>
      </c>
      <c r="H16" s="48">
        <v>39993.24</v>
      </c>
      <c r="I16" s="48">
        <v>54455.469999999987</v>
      </c>
      <c r="J16" s="48">
        <v>62075.55000000001</v>
      </c>
      <c r="K16" s="48">
        <v>62762.970000000008</v>
      </c>
      <c r="L16" s="48">
        <v>64154.80999999999</v>
      </c>
      <c r="M16" s="31"/>
      <c r="N16" s="37">
        <f t="shared" si="9"/>
        <v>2.2176133474881475E-2</v>
      </c>
      <c r="P16" s="49">
        <f>SUM(P5:P15)</f>
        <v>1.0000000000000002</v>
      </c>
      <c r="Q16" s="49">
        <f>SUM(Q5:Q15)</f>
        <v>1</v>
      </c>
      <c r="R16" s="49">
        <f>SUM(R5:R15)</f>
        <v>0.99999999999999989</v>
      </c>
      <c r="S16" s="49">
        <f>SUM(S5:S15)</f>
        <v>1</v>
      </c>
      <c r="T16" s="49">
        <f>SUM(T5:T15)</f>
        <v>0.99999999999999989</v>
      </c>
      <c r="U16" s="49">
        <f t="shared" ref="U16:Y16" si="13">SUM(U5:U15)</f>
        <v>0.99999999999999989</v>
      </c>
      <c r="V16" s="49">
        <f t="shared" si="13"/>
        <v>1</v>
      </c>
      <c r="W16" s="49">
        <f t="shared" si="13"/>
        <v>1</v>
      </c>
      <c r="X16" s="49">
        <f t="shared" si="13"/>
        <v>0.99999999999999989</v>
      </c>
      <c r="Y16" s="49">
        <f t="shared" si="13"/>
        <v>0.99999999999999989</v>
      </c>
      <c r="Z16" s="49">
        <f>SUM(Z5:Z15)</f>
        <v>0.99999999999999989</v>
      </c>
    </row>
    <row r="19" spans="1:26" ht="18" customHeight="1">
      <c r="A19" s="185" t="s">
        <v>30</v>
      </c>
      <c r="B19" s="186" t="s">
        <v>26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N19" s="137" t="s">
        <v>92</v>
      </c>
      <c r="P19" s="186" t="s">
        <v>32</v>
      </c>
      <c r="Q19" s="186"/>
      <c r="R19" s="186"/>
      <c r="S19" s="186"/>
      <c r="T19" s="186"/>
      <c r="U19" s="186"/>
      <c r="V19" s="186"/>
      <c r="W19" s="186"/>
      <c r="X19" s="186"/>
      <c r="Y19" s="186"/>
      <c r="Z19" s="186"/>
    </row>
    <row r="20" spans="1:26" ht="18" customHeight="1">
      <c r="A20" s="185"/>
      <c r="B20" s="54">
        <v>2014</v>
      </c>
      <c r="C20" s="54">
        <v>2015</v>
      </c>
      <c r="D20" s="54">
        <v>2016</v>
      </c>
      <c r="E20" s="54">
        <v>2017</v>
      </c>
      <c r="F20" s="54">
        <v>2018</v>
      </c>
      <c r="G20" s="54">
        <v>2019</v>
      </c>
      <c r="H20" s="54">
        <v>2020</v>
      </c>
      <c r="I20" s="54">
        <v>2021</v>
      </c>
      <c r="J20" s="54">
        <v>2022</v>
      </c>
      <c r="K20" s="54">
        <v>2023</v>
      </c>
      <c r="L20" s="54">
        <v>2024</v>
      </c>
      <c r="N20" s="35" t="s">
        <v>29</v>
      </c>
      <c r="P20" s="54">
        <v>2014</v>
      </c>
      <c r="Q20" s="54">
        <v>2015</v>
      </c>
      <c r="R20" s="54">
        <v>2016</v>
      </c>
      <c r="S20" s="54">
        <v>2017</v>
      </c>
      <c r="T20" s="54">
        <v>2018</v>
      </c>
      <c r="U20" s="54">
        <v>2019</v>
      </c>
      <c r="V20" s="54">
        <v>2020</v>
      </c>
      <c r="W20" s="54">
        <v>2021</v>
      </c>
      <c r="X20" s="54">
        <v>2022</v>
      </c>
      <c r="Y20" s="54">
        <v>2023</v>
      </c>
      <c r="Z20" s="54">
        <v>2024</v>
      </c>
    </row>
    <row r="21" spans="1:26" ht="15" customHeight="1">
      <c r="A21" s="1" t="s">
        <v>19</v>
      </c>
      <c r="B21" s="31">
        <v>11929.313</v>
      </c>
      <c r="C21" s="31">
        <v>14745.913</v>
      </c>
      <c r="D21" s="31">
        <v>12188.444</v>
      </c>
      <c r="E21" s="31">
        <v>12036.582999999999</v>
      </c>
      <c r="F21" s="31">
        <v>14414.431999999999</v>
      </c>
      <c r="G21" s="31">
        <v>14671.953</v>
      </c>
      <c r="H21" s="31">
        <v>10710.043</v>
      </c>
      <c r="I21" s="31">
        <v>14197.726000000001</v>
      </c>
      <c r="J21" s="31">
        <v>20873.082000000002</v>
      </c>
      <c r="K21" s="31">
        <v>23575.17</v>
      </c>
      <c r="L21" s="31">
        <v>19981.924999999999</v>
      </c>
      <c r="N21" s="32">
        <f>(L21-K21)/K21</f>
        <v>-0.15241650431364862</v>
      </c>
      <c r="P21" s="33">
        <f>B21/$B$32</f>
        <v>0.49486714810513466</v>
      </c>
      <c r="Q21" s="33">
        <f>C21/$C$32</f>
        <v>0.59762149618216664</v>
      </c>
      <c r="R21" s="33">
        <f>D21/$D$32</f>
        <v>0.52809672951574493</v>
      </c>
      <c r="S21" s="33">
        <f>E21/$E$32</f>
        <v>0.53261406187891525</v>
      </c>
      <c r="T21" s="33">
        <f>F21/$F$32</f>
        <v>0.60411706812592558</v>
      </c>
      <c r="U21" s="33">
        <f>G21/$G$32</f>
        <v>0.61229668623821654</v>
      </c>
      <c r="V21" s="33">
        <f>H21/$H$32</f>
        <v>0.60076715020655413</v>
      </c>
      <c r="W21" s="33">
        <f>I21/$I$32</f>
        <v>0.55541502348001892</v>
      </c>
      <c r="X21" s="33">
        <f>J21/$J$32</f>
        <v>0.62429254425713698</v>
      </c>
      <c r="Y21" s="33">
        <f>K21/$K$32</f>
        <v>0.6515662655663792</v>
      </c>
      <c r="Z21" s="33">
        <f>L21/$L$32</f>
        <v>0.62260417465424422</v>
      </c>
    </row>
    <row r="22" spans="1:26" ht="18" customHeight="1">
      <c r="A22" s="1" t="s">
        <v>79</v>
      </c>
      <c r="B22" s="31">
        <v>6921.473</v>
      </c>
      <c r="C22" s="31">
        <v>5402.7209999999995</v>
      </c>
      <c r="D22" s="31">
        <v>5407.5159999999996</v>
      </c>
      <c r="E22" s="31">
        <v>4881.1719999999996</v>
      </c>
      <c r="F22" s="31">
        <v>4052.8930000000005</v>
      </c>
      <c r="G22" s="31">
        <v>5149.866</v>
      </c>
      <c r="H22" s="31">
        <v>3787.8410000000003</v>
      </c>
      <c r="I22" s="31">
        <v>5537.0680000000002</v>
      </c>
      <c r="J22" s="31">
        <v>7136.3290000000006</v>
      </c>
      <c r="K22" s="31">
        <v>6683.0820000000003</v>
      </c>
      <c r="L22" s="31">
        <v>5583.902</v>
      </c>
      <c r="M22" s="33"/>
      <c r="N22" s="32">
        <f t="shared" ref="N22:N32" si="14">(L22-K22)/K22</f>
        <v>-0.16447202054381499</v>
      </c>
      <c r="P22" s="33">
        <f t="shared" ref="P22:P31" si="15">B22/$B$32</f>
        <v>0.28712547019234808</v>
      </c>
      <c r="Q22" s="33">
        <f t="shared" ref="Q22:Q31" si="16">C22/$C$32</f>
        <v>0.2189611594395553</v>
      </c>
      <c r="R22" s="33">
        <f t="shared" ref="R22:R31" si="17">D22/$D$32</f>
        <v>0.23429500225000524</v>
      </c>
      <c r="S22" s="33">
        <f t="shared" ref="S22:S31" si="18">E22/$E$32</f>
        <v>0.21598994047144679</v>
      </c>
      <c r="T22" s="33">
        <f t="shared" ref="T22:T31" si="19">F22/$F$32</f>
        <v>0.1698590576852482</v>
      </c>
      <c r="U22" s="33">
        <f t="shared" ref="U22:U31" si="20">G22/$G$32</f>
        <v>0.21491657493524272</v>
      </c>
      <c r="V22" s="33">
        <f t="shared" ref="V22:V31" si="21">H22/$H$32</f>
        <v>0.21247444506110241</v>
      </c>
      <c r="W22" s="33">
        <f t="shared" ref="W22:W31" si="22">I22/$I$32</f>
        <v>0.21661009328046349</v>
      </c>
      <c r="X22" s="33">
        <f t="shared" ref="X22:X31" si="23">J22/$J$32</f>
        <v>0.21344030498543484</v>
      </c>
      <c r="Y22" s="33">
        <f t="shared" ref="Y22:Y31" si="24">K22/$K$32</f>
        <v>0.18470580620262289</v>
      </c>
      <c r="Z22" s="33">
        <f t="shared" ref="Z22:Z31" si="25">L22/$L$32</f>
        <v>0.1739852739943816</v>
      </c>
    </row>
    <row r="23" spans="1:26" ht="18" customHeight="1">
      <c r="A23" s="1" t="s">
        <v>20</v>
      </c>
      <c r="B23" s="31">
        <v>3524.2859999999996</v>
      </c>
      <c r="C23" s="31">
        <v>2576.011</v>
      </c>
      <c r="D23" s="31">
        <v>3755.7039999999997</v>
      </c>
      <c r="E23" s="31">
        <v>4171.6790000000001</v>
      </c>
      <c r="F23" s="31">
        <v>4121.9889999999996</v>
      </c>
      <c r="G23" s="31">
        <v>2862.5340000000001</v>
      </c>
      <c r="H23" s="31">
        <v>2379.8070000000002</v>
      </c>
      <c r="I23" s="31">
        <v>4197.9129999999996</v>
      </c>
      <c r="J23" s="31">
        <v>3549.6920000000005</v>
      </c>
      <c r="K23" s="31">
        <v>3731.6200000000003</v>
      </c>
      <c r="L23" s="31">
        <v>4837.4650000000001</v>
      </c>
      <c r="M23" s="33"/>
      <c r="N23" s="32">
        <f t="shared" si="14"/>
        <v>0.29634448309313371</v>
      </c>
      <c r="P23" s="33">
        <f t="shared" si="15"/>
        <v>0.14619897742031351</v>
      </c>
      <c r="Q23" s="33">
        <f t="shared" si="16"/>
        <v>0.10440042254431578</v>
      </c>
      <c r="R23" s="33">
        <f t="shared" si="17"/>
        <v>0.16272585733086203</v>
      </c>
      <c r="S23" s="33">
        <f t="shared" si="18"/>
        <v>0.18459515437603607</v>
      </c>
      <c r="T23" s="33">
        <f t="shared" si="19"/>
        <v>0.17275491046246677</v>
      </c>
      <c r="U23" s="33">
        <f t="shared" si="20"/>
        <v>0.11946058458912914</v>
      </c>
      <c r="V23" s="33">
        <f t="shared" si="21"/>
        <v>0.13349244904353877</v>
      </c>
      <c r="W23" s="33">
        <f t="shared" si="22"/>
        <v>0.16422235134429813</v>
      </c>
      <c r="X23" s="33">
        <f t="shared" si="23"/>
        <v>0.10616765890198702</v>
      </c>
      <c r="Y23" s="33">
        <f t="shared" si="24"/>
        <v>0.10313383563778383</v>
      </c>
      <c r="Z23" s="33">
        <f t="shared" si="25"/>
        <v>0.15072751517903274</v>
      </c>
    </row>
    <row r="24" spans="1:26" ht="18" customHeight="1">
      <c r="A24" s="1" t="s">
        <v>80</v>
      </c>
      <c r="B24" s="31">
        <v>817.48199999999997</v>
      </c>
      <c r="C24" s="31">
        <v>905.47799999999995</v>
      </c>
      <c r="D24" s="31">
        <v>792.59699999999998</v>
      </c>
      <c r="E24" s="31">
        <v>617.28800000000001</v>
      </c>
      <c r="F24" s="31">
        <v>664.47699999999998</v>
      </c>
      <c r="G24" s="31">
        <v>411.96700000000004</v>
      </c>
      <c r="H24" s="31">
        <v>324.30199999999996</v>
      </c>
      <c r="I24" s="31">
        <v>818.58200000000011</v>
      </c>
      <c r="J24" s="31">
        <v>1046.366</v>
      </c>
      <c r="K24" s="31">
        <v>1166.8029999999999</v>
      </c>
      <c r="L24" s="31">
        <v>970.98700000000008</v>
      </c>
      <c r="M24" s="33"/>
      <c r="N24" s="32">
        <f t="shared" si="14"/>
        <v>-0.16782267443604432</v>
      </c>
      <c r="P24" s="33">
        <f t="shared" si="15"/>
        <v>3.3911842699347536E-2</v>
      </c>
      <c r="Q24" s="33">
        <f t="shared" si="16"/>
        <v>3.6697159214219954E-2</v>
      </c>
      <c r="R24" s="33">
        <f t="shared" si="17"/>
        <v>3.4341371509274764E-2</v>
      </c>
      <c r="S24" s="33">
        <f t="shared" si="18"/>
        <v>2.7314751124061693E-2</v>
      </c>
      <c r="T24" s="33">
        <f t="shared" si="19"/>
        <v>2.784861013442019E-2</v>
      </c>
      <c r="U24" s="33">
        <f t="shared" si="20"/>
        <v>1.7192396195618905E-2</v>
      </c>
      <c r="V24" s="33">
        <f t="shared" si="21"/>
        <v>1.8191335772067947E-2</v>
      </c>
      <c r="W24" s="33">
        <f t="shared" si="22"/>
        <v>3.2022926822951853E-2</v>
      </c>
      <c r="X24" s="33">
        <f t="shared" si="23"/>
        <v>3.1295737369506013E-2</v>
      </c>
      <c r="Y24" s="33">
        <f t="shared" si="24"/>
        <v>3.2247889341270833E-2</v>
      </c>
      <c r="Z24" s="33">
        <f t="shared" si="25"/>
        <v>3.0254370373975516E-2</v>
      </c>
    </row>
    <row r="25" spans="1:26" ht="18" customHeight="1">
      <c r="A25" s="1" t="s">
        <v>51</v>
      </c>
      <c r="B25" s="31">
        <v>459.73199999999997</v>
      </c>
      <c r="C25" s="31">
        <v>707.00200000000007</v>
      </c>
      <c r="D25" s="31">
        <v>530.73099999999999</v>
      </c>
      <c r="E25" s="31">
        <v>475.58</v>
      </c>
      <c r="F25" s="31">
        <v>271.755</v>
      </c>
      <c r="G25" s="31">
        <v>230.369</v>
      </c>
      <c r="H25" s="31">
        <v>83.994</v>
      </c>
      <c r="I25" s="31">
        <v>515.90300000000002</v>
      </c>
      <c r="J25" s="31">
        <v>309.613</v>
      </c>
      <c r="K25" s="31">
        <v>290.34700000000004</v>
      </c>
      <c r="L25" s="31">
        <v>163.583</v>
      </c>
      <c r="M25" s="33"/>
      <c r="N25" s="32">
        <f t="shared" si="14"/>
        <v>-0.43659483307903996</v>
      </c>
      <c r="P25" s="33">
        <f t="shared" si="15"/>
        <v>1.9071195779058671E-2</v>
      </c>
      <c r="Q25" s="33">
        <f t="shared" si="16"/>
        <v>2.8653335540755207E-2</v>
      </c>
      <c r="R25" s="33">
        <f t="shared" si="17"/>
        <v>2.2995331098261667E-2</v>
      </c>
      <c r="S25" s="33">
        <f t="shared" si="18"/>
        <v>2.1044227879986749E-2</v>
      </c>
      <c r="T25" s="33">
        <f t="shared" si="19"/>
        <v>1.1389407078167279E-2</v>
      </c>
      <c r="U25" s="33">
        <f t="shared" si="20"/>
        <v>9.6138649920710431E-3</v>
      </c>
      <c r="V25" s="33">
        <f t="shared" si="21"/>
        <v>4.7115437365143455E-3</v>
      </c>
      <c r="W25" s="33">
        <f t="shared" si="22"/>
        <v>2.0182124719015725E-2</v>
      </c>
      <c r="X25" s="33">
        <f t="shared" si="23"/>
        <v>9.2602083154315652E-3</v>
      </c>
      <c r="Y25" s="33">
        <f t="shared" si="24"/>
        <v>8.0245576387530416E-3</v>
      </c>
      <c r="Z25" s="33">
        <f t="shared" si="25"/>
        <v>5.0969793301929231E-3</v>
      </c>
    </row>
    <row r="26" spans="1:26" ht="18" customHeight="1">
      <c r="A26" s="1" t="s">
        <v>77</v>
      </c>
      <c r="B26" s="31">
        <v>97.733000000000004</v>
      </c>
      <c r="C26" s="31">
        <v>117.74300000000001</v>
      </c>
      <c r="D26" s="31">
        <v>84.064999999999998</v>
      </c>
      <c r="E26" s="31">
        <v>43.718000000000004</v>
      </c>
      <c r="F26" s="31">
        <v>63.014000000000003</v>
      </c>
      <c r="G26" s="31">
        <v>0.32</v>
      </c>
      <c r="H26" s="31">
        <v>12.305</v>
      </c>
      <c r="I26" s="31">
        <v>11.587</v>
      </c>
      <c r="J26" s="31">
        <v>18.055999999999997</v>
      </c>
      <c r="K26" s="31">
        <v>62.238</v>
      </c>
      <c r="L26" s="31">
        <v>136.09899999999999</v>
      </c>
      <c r="M26" s="33"/>
      <c r="N26" s="32">
        <f t="shared" si="14"/>
        <v>1.1867508596034575</v>
      </c>
      <c r="P26" s="33">
        <f t="shared" si="15"/>
        <v>4.0542863604768461E-3</v>
      </c>
      <c r="Q26" s="33">
        <f t="shared" si="16"/>
        <v>4.7718813901164924E-3</v>
      </c>
      <c r="R26" s="33">
        <f t="shared" si="17"/>
        <v>3.6423395444686048E-3</v>
      </c>
      <c r="S26" s="33">
        <f t="shared" si="18"/>
        <v>1.9345042988714006E-3</v>
      </c>
      <c r="T26" s="33">
        <f t="shared" si="19"/>
        <v>2.6409526876180122E-3</v>
      </c>
      <c r="U26" s="33">
        <f t="shared" si="20"/>
        <v>1.3354387080999326E-5</v>
      </c>
      <c r="V26" s="33">
        <f t="shared" si="21"/>
        <v>6.9023437004796793E-4</v>
      </c>
      <c r="W26" s="33">
        <f t="shared" si="22"/>
        <v>4.5328342560371846E-4</v>
      </c>
      <c r="X26" s="33">
        <f t="shared" si="23"/>
        <v>5.4003650151457567E-4</v>
      </c>
      <c r="Y26" s="33">
        <f t="shared" si="24"/>
        <v>1.7201225372423746E-3</v>
      </c>
      <c r="Z26" s="33">
        <f t="shared" si="25"/>
        <v>4.2406227411156822E-3</v>
      </c>
    </row>
    <row r="27" spans="1:26" ht="18" customHeight="1">
      <c r="A27" s="1" t="s">
        <v>99</v>
      </c>
      <c r="B27" s="31">
        <v>7.2839999999999998</v>
      </c>
      <c r="C27" s="31">
        <v>13.523999999999999</v>
      </c>
      <c r="D27" s="31"/>
      <c r="E27" s="31">
        <v>4.8390000000000004</v>
      </c>
      <c r="F27" s="31">
        <v>3.3860000000000001</v>
      </c>
      <c r="G27" s="31">
        <v>2.8380000000000001</v>
      </c>
      <c r="H27" s="31">
        <v>5.35</v>
      </c>
      <c r="I27" s="31">
        <v>15.006</v>
      </c>
      <c r="J27" s="31">
        <v>7.4710000000000001</v>
      </c>
      <c r="K27" s="31"/>
      <c r="L27" s="31">
        <v>116.538</v>
      </c>
      <c r="M27" s="33"/>
      <c r="N27" s="32"/>
      <c r="P27" s="33">
        <f t="shared" si="15"/>
        <v>3.0216428278793597E-4</v>
      </c>
      <c r="Q27" s="33">
        <f t="shared" si="16"/>
        <v>5.4809987786904896E-4</v>
      </c>
      <c r="R27" s="33">
        <f t="shared" si="17"/>
        <v>0</v>
      </c>
      <c r="S27" s="33">
        <f t="shared" si="18"/>
        <v>2.1412384606429177E-4</v>
      </c>
      <c r="T27" s="33">
        <f t="shared" si="19"/>
        <v>1.4190919161257163E-4</v>
      </c>
      <c r="U27" s="33">
        <f t="shared" si="20"/>
        <v>1.1843672042461278E-4</v>
      </c>
      <c r="V27" s="33">
        <f t="shared" si="21"/>
        <v>3.0010190002085563E-4</v>
      </c>
      <c r="W27" s="33">
        <f t="shared" si="22"/>
        <v>5.8703470135577798E-4</v>
      </c>
      <c r="X27" s="33">
        <f t="shared" si="23"/>
        <v>2.234499724642997E-4</v>
      </c>
      <c r="Y27" s="33">
        <f t="shared" si="24"/>
        <v>0</v>
      </c>
      <c r="Z27" s="33">
        <f t="shared" si="25"/>
        <v>3.6311339025572515E-3</v>
      </c>
    </row>
    <row r="28" spans="1:26" ht="18" customHeight="1">
      <c r="A28" s="1" t="s">
        <v>17</v>
      </c>
      <c r="B28" s="31"/>
      <c r="C28" s="31">
        <v>0.35199999999999998</v>
      </c>
      <c r="D28" s="31">
        <v>9.2999999999999999E-2</v>
      </c>
      <c r="E28" s="31">
        <v>5.9349999999999996</v>
      </c>
      <c r="F28" s="31">
        <v>16.837000000000003</v>
      </c>
      <c r="G28" s="31">
        <v>7.7489999999999997</v>
      </c>
      <c r="H28" s="31">
        <v>167.61999999999998</v>
      </c>
      <c r="I28" s="31">
        <v>1.014</v>
      </c>
      <c r="J28" s="31">
        <v>16.971</v>
      </c>
      <c r="K28" s="31">
        <v>38.877000000000002</v>
      </c>
      <c r="L28" s="31">
        <v>96.33</v>
      </c>
      <c r="M28" s="33"/>
      <c r="N28" s="32">
        <f t="shared" si="14"/>
        <v>1.4778146461918356</v>
      </c>
      <c r="P28" s="33">
        <f t="shared" si="15"/>
        <v>0</v>
      </c>
      <c r="Q28" s="33">
        <f t="shared" si="16"/>
        <v>1.4265835330516505E-5</v>
      </c>
      <c r="R28" s="33">
        <f t="shared" si="17"/>
        <v>4.0294721660094005E-6</v>
      </c>
      <c r="S28" s="33">
        <f t="shared" si="18"/>
        <v>2.626214148360346E-4</v>
      </c>
      <c r="T28" s="33">
        <f t="shared" si="19"/>
        <v>7.0564827500911673E-4</v>
      </c>
      <c r="U28" s="33">
        <f t="shared" si="20"/>
        <v>3.2338482965832427E-4</v>
      </c>
      <c r="V28" s="33">
        <f t="shared" si="21"/>
        <v>9.4024449498123028E-3</v>
      </c>
      <c r="W28" s="33">
        <f t="shared" si="22"/>
        <v>3.9667678740154533E-5</v>
      </c>
      <c r="X28" s="33">
        <f t="shared" si="23"/>
        <v>5.0758526070025843E-4</v>
      </c>
      <c r="Y28" s="33">
        <f t="shared" si="24"/>
        <v>1.0744754632277997E-3</v>
      </c>
      <c r="Z28" s="33">
        <f t="shared" si="25"/>
        <v>3.0014855998330165E-3</v>
      </c>
    </row>
    <row r="29" spans="1:26" ht="18" customHeight="1">
      <c r="A29" s="1" t="s">
        <v>81</v>
      </c>
      <c r="B29" s="31">
        <v>103.33799999999999</v>
      </c>
      <c r="C29" s="31">
        <v>3.355</v>
      </c>
      <c r="D29" s="31">
        <v>15.881</v>
      </c>
      <c r="E29" s="31">
        <v>116.196</v>
      </c>
      <c r="F29" s="31">
        <v>41.994999999999997</v>
      </c>
      <c r="G29" s="31">
        <v>330.81900000000002</v>
      </c>
      <c r="H29" s="31">
        <v>177.48</v>
      </c>
      <c r="I29" s="31">
        <v>175.78</v>
      </c>
      <c r="J29" s="31">
        <v>169.45099999999999</v>
      </c>
      <c r="K29" s="31">
        <v>327.096</v>
      </c>
      <c r="L29" s="31">
        <v>80.551000000000002</v>
      </c>
      <c r="M29" s="33"/>
      <c r="N29" s="32">
        <f t="shared" si="14"/>
        <v>-0.75373896348472624</v>
      </c>
      <c r="P29" s="33">
        <f t="shared" si="15"/>
        <v>4.2868001997171503E-3</v>
      </c>
      <c r="Q29" s="33">
        <f t="shared" si="16"/>
        <v>1.3597124299398545E-4</v>
      </c>
      <c r="R29" s="33">
        <f t="shared" si="17"/>
        <v>6.8808653191822894E-4</v>
      </c>
      <c r="S29" s="33">
        <f t="shared" si="18"/>
        <v>5.1416272819356157E-3</v>
      </c>
      <c r="T29" s="33">
        <f t="shared" si="19"/>
        <v>1.7600344069019331E-3</v>
      </c>
      <c r="U29" s="33">
        <f t="shared" si="20"/>
        <v>1.3805890561715987E-2</v>
      </c>
      <c r="V29" s="33">
        <f t="shared" si="21"/>
        <v>9.9555299468600846E-3</v>
      </c>
      <c r="W29" s="33">
        <f t="shared" si="22"/>
        <v>6.8765133816019357E-3</v>
      </c>
      <c r="X29" s="33">
        <f t="shared" si="23"/>
        <v>5.06810618177594E-3</v>
      </c>
      <c r="Y29" s="33">
        <f t="shared" si="24"/>
        <v>9.0402198245739217E-3</v>
      </c>
      <c r="Z29" s="33">
        <f t="shared" si="25"/>
        <v>2.5098377094586247E-3</v>
      </c>
    </row>
    <row r="30" spans="1:26" ht="18" customHeight="1">
      <c r="A30" s="1" t="s">
        <v>78</v>
      </c>
      <c r="B30" s="31"/>
      <c r="C30" s="31"/>
      <c r="D30" s="31"/>
      <c r="E30" s="31"/>
      <c r="F30" s="31"/>
      <c r="G30" s="31"/>
      <c r="H30" s="31"/>
      <c r="I30" s="31">
        <v>53.094000000000001</v>
      </c>
      <c r="J30" s="31">
        <v>136.02999999999997</v>
      </c>
      <c r="K30" s="31">
        <v>196.79</v>
      </c>
      <c r="L30" s="31">
        <v>60.948</v>
      </c>
      <c r="M30" s="33"/>
      <c r="N30" s="32">
        <f t="shared" si="14"/>
        <v>-0.69028914070836933</v>
      </c>
      <c r="P30" s="33">
        <f t="shared" si="15"/>
        <v>0</v>
      </c>
      <c r="Q30" s="33">
        <f t="shared" si="16"/>
        <v>0</v>
      </c>
      <c r="R30" s="33">
        <f t="shared" si="17"/>
        <v>0</v>
      </c>
      <c r="S30" s="33">
        <f t="shared" si="18"/>
        <v>0</v>
      </c>
      <c r="T30" s="33">
        <f t="shared" si="19"/>
        <v>0</v>
      </c>
      <c r="U30" s="33">
        <f t="shared" si="20"/>
        <v>0</v>
      </c>
      <c r="V30" s="33">
        <f t="shared" si="21"/>
        <v>0</v>
      </c>
      <c r="W30" s="33">
        <f t="shared" si="22"/>
        <v>2.0770372140332984E-3</v>
      </c>
      <c r="X30" s="33">
        <f t="shared" si="23"/>
        <v>4.0685182377618373E-3</v>
      </c>
      <c r="Y30" s="33">
        <f t="shared" si="24"/>
        <v>5.4388462692234142E-3</v>
      </c>
      <c r="Z30" s="33">
        <f t="shared" si="25"/>
        <v>1.8990402194396625E-3</v>
      </c>
    </row>
    <row r="31" spans="1:26" ht="18" customHeight="1">
      <c r="A31" s="1" t="s">
        <v>22</v>
      </c>
      <c r="B31" s="31">
        <f t="shared" ref="B31:K31" si="26">B32-SUM(B21:B30)</f>
        <v>245.45099999999729</v>
      </c>
      <c r="C31" s="31">
        <f t="shared" si="26"/>
        <v>202.23600000000442</v>
      </c>
      <c r="D31" s="31">
        <f t="shared" si="26"/>
        <v>304.91500000000087</v>
      </c>
      <c r="E31" s="31">
        <f t="shared" si="26"/>
        <v>246.08099999999831</v>
      </c>
      <c r="F31" s="31">
        <f t="shared" si="26"/>
        <v>209.55100000000675</v>
      </c>
      <c r="G31" s="31">
        <f t="shared" si="26"/>
        <v>293.74799999999959</v>
      </c>
      <c r="H31" s="31">
        <f t="shared" si="26"/>
        <v>178.53600000000733</v>
      </c>
      <c r="I31" s="31">
        <f t="shared" si="26"/>
        <v>38.69999999999709</v>
      </c>
      <c r="J31" s="31">
        <f t="shared" si="26"/>
        <v>171.71600000000035</v>
      </c>
      <c r="K31" s="31">
        <f t="shared" si="26"/>
        <v>110.28300000000309</v>
      </c>
      <c r="L31" s="31">
        <f t="shared" ref="L31" si="27">L32-SUM(L21:L30)</f>
        <v>65.778999999998632</v>
      </c>
      <c r="M31" s="33"/>
      <c r="N31" s="32">
        <f t="shared" si="14"/>
        <v>-0.40354361052930376</v>
      </c>
      <c r="P31" s="33">
        <f t="shared" si="15"/>
        <v>1.0182114960815603E-2</v>
      </c>
      <c r="Q31" s="33">
        <f t="shared" si="16"/>
        <v>8.1962087326772712E-3</v>
      </c>
      <c r="R31" s="33">
        <f t="shared" si="17"/>
        <v>1.3211252747298494E-2</v>
      </c>
      <c r="S31" s="33">
        <f t="shared" si="18"/>
        <v>1.0888987427845965E-2</v>
      </c>
      <c r="T31" s="33">
        <f t="shared" si="19"/>
        <v>8.7824019526305253E-3</v>
      </c>
      <c r="U31" s="33">
        <f t="shared" si="20"/>
        <v>1.2258826550841826E-2</v>
      </c>
      <c r="V31" s="33">
        <f t="shared" si="21"/>
        <v>1.0014765013481437E-2</v>
      </c>
      <c r="W31" s="33">
        <f t="shared" si="22"/>
        <v>1.5139439519170266E-3</v>
      </c>
      <c r="X31" s="33">
        <f t="shared" si="23"/>
        <v>5.1358500162869448E-3</v>
      </c>
      <c r="Y31" s="33">
        <f t="shared" si="24"/>
        <v>3.0479815189226214E-3</v>
      </c>
      <c r="Z31" s="33">
        <f t="shared" si="25"/>
        <v>2.0495662957688353E-3</v>
      </c>
    </row>
    <row r="32" spans="1:26" ht="18" customHeight="1">
      <c r="A32" s="56" t="s">
        <v>23</v>
      </c>
      <c r="B32" s="48">
        <v>24106.091999999997</v>
      </c>
      <c r="C32" s="48">
        <v>24674.334999999999</v>
      </c>
      <c r="D32" s="48">
        <v>23079.946</v>
      </c>
      <c r="E32" s="48">
        <v>22599.071</v>
      </c>
      <c r="F32" s="48">
        <v>23860.329000000002</v>
      </c>
      <c r="G32" s="48">
        <v>23962.162999999997</v>
      </c>
      <c r="H32" s="48">
        <v>17827.278000000002</v>
      </c>
      <c r="I32" s="48">
        <v>25562.372999999996</v>
      </c>
      <c r="J32" s="48">
        <v>33434.776999999995</v>
      </c>
      <c r="K32" s="48">
        <v>36182.306000000004</v>
      </c>
      <c r="L32" s="48">
        <v>32094.106999999996</v>
      </c>
      <c r="M32" s="33"/>
      <c r="N32" s="37">
        <f t="shared" si="14"/>
        <v>-0.11298890126019075</v>
      </c>
      <c r="P32" s="49">
        <f>SUM(P21:P31)</f>
        <v>1.0000000000000002</v>
      </c>
      <c r="Q32" s="49">
        <f t="shared" ref="Q32:Z32" si="28">SUM(Q21:Q31)</f>
        <v>1.0000000000000004</v>
      </c>
      <c r="R32" s="49">
        <f t="shared" si="28"/>
        <v>0.99999999999999989</v>
      </c>
      <c r="S32" s="49">
        <f t="shared" si="28"/>
        <v>0.99999999999999989</v>
      </c>
      <c r="T32" s="49">
        <f t="shared" si="28"/>
        <v>1.0000000000000002</v>
      </c>
      <c r="U32" s="49">
        <f t="shared" si="28"/>
        <v>1.0000000000000002</v>
      </c>
      <c r="V32" s="49">
        <f t="shared" si="28"/>
        <v>1.0000000000000004</v>
      </c>
      <c r="W32" s="49">
        <f t="shared" si="28"/>
        <v>1</v>
      </c>
      <c r="X32" s="49">
        <f t="shared" si="28"/>
        <v>1.0000000000000002</v>
      </c>
      <c r="Y32" s="49">
        <f t="shared" si="28"/>
        <v>1.0000000000000002</v>
      </c>
      <c r="Z32" s="49">
        <f t="shared" si="28"/>
        <v>1</v>
      </c>
    </row>
    <row r="33" spans="1:14" ht="22.5" customHeight="1">
      <c r="M33" s="33"/>
    </row>
    <row r="34" spans="1:14" ht="18" customHeight="1">
      <c r="A34" s="185" t="s">
        <v>30</v>
      </c>
      <c r="B34" s="186" t="s">
        <v>27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33"/>
      <c r="N34" s="137" t="s">
        <v>92</v>
      </c>
    </row>
    <row r="35" spans="1:14" ht="18" customHeight="1">
      <c r="A35" s="185"/>
      <c r="B35" s="54">
        <v>2014</v>
      </c>
      <c r="C35" s="54">
        <v>2015</v>
      </c>
      <c r="D35" s="54">
        <v>2016</v>
      </c>
      <c r="E35" s="54">
        <v>2017</v>
      </c>
      <c r="F35" s="54">
        <v>2018</v>
      </c>
      <c r="G35" s="54">
        <v>2019</v>
      </c>
      <c r="H35" s="54">
        <v>2020</v>
      </c>
      <c r="I35" s="54">
        <v>2021</v>
      </c>
      <c r="J35" s="54">
        <v>2022</v>
      </c>
      <c r="K35" s="54">
        <v>2023</v>
      </c>
      <c r="L35" s="54">
        <v>2024</v>
      </c>
      <c r="M35" s="33"/>
      <c r="N35" s="35" t="s">
        <v>24</v>
      </c>
    </row>
    <row r="36" spans="1:14" ht="18" customHeight="1">
      <c r="A36" s="1" t="s">
        <v>19</v>
      </c>
      <c r="B36" s="50">
        <f>(B21/B5)*10</f>
        <v>12.902454852327065</v>
      </c>
      <c r="C36" s="50">
        <f t="shared" ref="C36:L36" si="29">(C21/C5)*10</f>
        <v>15.579641959838815</v>
      </c>
      <c r="D36" s="50">
        <f t="shared" si="29"/>
        <v>14.166283891843641</v>
      </c>
      <c r="E36" s="50">
        <f t="shared" si="29"/>
        <v>15.791833671607169</v>
      </c>
      <c r="F36" s="50">
        <f t="shared" si="29"/>
        <v>17.063022623748779</v>
      </c>
      <c r="G36" s="50">
        <f t="shared" si="29"/>
        <v>14.116076041559431</v>
      </c>
      <c r="H36" s="50">
        <f t="shared" si="29"/>
        <v>14.965287937411532</v>
      </c>
      <c r="I36" s="50">
        <f t="shared" si="29"/>
        <v>16.839827589478876</v>
      </c>
      <c r="J36" s="50">
        <f t="shared" ref="J36:K36" si="30">(J21/J5)*10</f>
        <v>15.838750873582635</v>
      </c>
      <c r="K36" s="50">
        <f t="shared" si="30"/>
        <v>12.409401494802299</v>
      </c>
      <c r="L36" s="50">
        <f t="shared" si="29"/>
        <v>10.67492638322606</v>
      </c>
      <c r="M36" s="33"/>
      <c r="N36" s="32">
        <f>(L36-K36)/K36</f>
        <v>-0.13977105280240371</v>
      </c>
    </row>
    <row r="37" spans="1:14" ht="18" customHeight="1">
      <c r="A37" s="1" t="s">
        <v>79</v>
      </c>
      <c r="B37" s="50">
        <f t="shared" ref="B37:L37" si="31">(B22/B6)*10</f>
        <v>1.9620817679470306</v>
      </c>
      <c r="C37" s="50">
        <f t="shared" si="31"/>
        <v>1.7932605370699337</v>
      </c>
      <c r="D37" s="50">
        <f t="shared" si="31"/>
        <v>1.8505321954005638</v>
      </c>
      <c r="E37" s="50">
        <f t="shared" si="31"/>
        <v>1.8131216947725912</v>
      </c>
      <c r="F37" s="50">
        <f t="shared" si="31"/>
        <v>1.8361822167875796</v>
      </c>
      <c r="G37" s="50">
        <f t="shared" si="31"/>
        <v>2.1877875794155694</v>
      </c>
      <c r="H37" s="50">
        <f t="shared" si="31"/>
        <v>1.9983597778920852</v>
      </c>
      <c r="I37" s="50">
        <f t="shared" si="31"/>
        <v>2.3028427718782978</v>
      </c>
      <c r="J37" s="50">
        <f t="shared" si="31"/>
        <v>2.6404512092198411</v>
      </c>
      <c r="K37" s="50">
        <f t="shared" si="31"/>
        <v>2.8006230607924287</v>
      </c>
      <c r="L37" s="50">
        <f t="shared" si="31"/>
        <v>2.8134967581740971</v>
      </c>
      <c r="M37" s="33"/>
      <c r="N37" s="32">
        <f t="shared" ref="N37:N46" si="32">(L37-K37)/K37</f>
        <v>4.5967261935012946E-3</v>
      </c>
    </row>
    <row r="38" spans="1:14" ht="18" customHeight="1">
      <c r="A38" s="1" t="s">
        <v>20</v>
      </c>
      <c r="B38" s="50">
        <f t="shared" ref="B38:L38" si="33">(B23/B7)*10</f>
        <v>3.619407652515767</v>
      </c>
      <c r="C38" s="50">
        <f t="shared" si="33"/>
        <v>3.1098887036431178</v>
      </c>
      <c r="D38" s="50">
        <f t="shared" si="33"/>
        <v>2.7227538229215069</v>
      </c>
      <c r="E38" s="50">
        <f t="shared" si="33"/>
        <v>4.1714287142771429</v>
      </c>
      <c r="F38" s="50">
        <f t="shared" si="33"/>
        <v>4.9515582073917992</v>
      </c>
      <c r="G38" s="50">
        <f t="shared" si="33"/>
        <v>3.7630212133282326</v>
      </c>
      <c r="H38" s="50">
        <f t="shared" si="33"/>
        <v>2.0413982825129766</v>
      </c>
      <c r="I38" s="50">
        <f t="shared" si="33"/>
        <v>2.138435221848149</v>
      </c>
      <c r="J38" s="50">
        <f t="shared" si="33"/>
        <v>1.8962992245867181</v>
      </c>
      <c r="K38" s="50">
        <f t="shared" si="33"/>
        <v>2.3094080208734318</v>
      </c>
      <c r="L38" s="50">
        <f t="shared" si="33"/>
        <v>2.1949168307667177</v>
      </c>
      <c r="M38" s="33"/>
      <c r="N38" s="32">
        <f t="shared" si="32"/>
        <v>-4.9575990501415514E-2</v>
      </c>
    </row>
    <row r="39" spans="1:14" ht="18" customHeight="1">
      <c r="A39" s="1" t="s">
        <v>80</v>
      </c>
      <c r="B39" s="50">
        <f t="shared" ref="B39:L39" si="34">(B24/B8)*10</f>
        <v>3.8959624073050305</v>
      </c>
      <c r="C39" s="50">
        <f t="shared" si="34"/>
        <v>3.7829443762063515</v>
      </c>
      <c r="D39" s="50">
        <f t="shared" si="34"/>
        <v>2.6058040675157641</v>
      </c>
      <c r="E39" s="50">
        <f t="shared" si="34"/>
        <v>2.4648729805058416</v>
      </c>
      <c r="F39" s="50">
        <f t="shared" si="34"/>
        <v>3.0462011708453103</v>
      </c>
      <c r="G39" s="50">
        <f t="shared" si="34"/>
        <v>2.0017832847424684</v>
      </c>
      <c r="H39" s="50">
        <f t="shared" si="34"/>
        <v>1.757229630512644</v>
      </c>
      <c r="I39" s="50">
        <f t="shared" si="34"/>
        <v>4.14429931146213</v>
      </c>
      <c r="J39" s="50">
        <f t="shared" si="34"/>
        <v>3.6364729514634631</v>
      </c>
      <c r="K39" s="50">
        <f t="shared" si="34"/>
        <v>3.3882445523393576</v>
      </c>
      <c r="L39" s="50">
        <f t="shared" si="34"/>
        <v>3.2385016642986271</v>
      </c>
      <c r="M39" s="33"/>
      <c r="N39" s="32">
        <f t="shared" si="32"/>
        <v>-4.4194828834696435E-2</v>
      </c>
    </row>
    <row r="40" spans="1:14" ht="18" customHeight="1">
      <c r="A40" s="1" t="s">
        <v>51</v>
      </c>
      <c r="B40" s="50">
        <f t="shared" ref="B40:L40" si="35">(B25/B9)*10</f>
        <v>26.500576435323957</v>
      </c>
      <c r="C40" s="50">
        <f t="shared" si="35"/>
        <v>22.133930248575545</v>
      </c>
      <c r="D40" s="50">
        <f t="shared" si="35"/>
        <v>59.081709896471111</v>
      </c>
      <c r="E40" s="50">
        <f t="shared" si="35"/>
        <v>87.278399706368148</v>
      </c>
      <c r="F40" s="50">
        <f t="shared" si="35"/>
        <v>3.2528757645763262</v>
      </c>
      <c r="G40" s="50">
        <f t="shared" si="35"/>
        <v>38.052362074661382</v>
      </c>
      <c r="H40" s="50">
        <f t="shared" si="35"/>
        <v>22.768772024939004</v>
      </c>
      <c r="I40" s="50">
        <f t="shared" si="35"/>
        <v>25.907849143775419</v>
      </c>
      <c r="J40" s="50">
        <f t="shared" si="35"/>
        <v>29.355551341613726</v>
      </c>
      <c r="K40" s="50">
        <f t="shared" si="35"/>
        <v>45.875651761731717</v>
      </c>
      <c r="L40" s="50">
        <f t="shared" si="35"/>
        <v>56.661932802216832</v>
      </c>
      <c r="M40" s="33"/>
      <c r="N40" s="32">
        <f t="shared" si="32"/>
        <v>0.23511995200649666</v>
      </c>
    </row>
    <row r="41" spans="1:14" ht="18" customHeight="1">
      <c r="A41" s="1" t="s">
        <v>77</v>
      </c>
      <c r="B41" s="50">
        <f t="shared" ref="B41:L41" si="36">(B26/B10)*10</f>
        <v>40.858277591973248</v>
      </c>
      <c r="C41" s="50">
        <f t="shared" si="36"/>
        <v>32.633869179600893</v>
      </c>
      <c r="D41" s="50">
        <f t="shared" si="36"/>
        <v>33.057412504915455</v>
      </c>
      <c r="E41" s="50">
        <f t="shared" si="36"/>
        <v>59.969821673525381</v>
      </c>
      <c r="F41" s="50">
        <f t="shared" si="36"/>
        <v>30.164672091910006</v>
      </c>
      <c r="G41" s="50">
        <f t="shared" si="36"/>
        <v>2.0915032679738563</v>
      </c>
      <c r="H41" s="50">
        <f t="shared" si="36"/>
        <v>4.4680464778503994</v>
      </c>
      <c r="I41" s="50">
        <f t="shared" si="36"/>
        <v>5.2382459312839069</v>
      </c>
      <c r="J41" s="50">
        <f t="shared" si="36"/>
        <v>9.2169474221541599</v>
      </c>
      <c r="K41" s="50">
        <f t="shared" si="36"/>
        <v>45.696035242290741</v>
      </c>
      <c r="L41" s="50">
        <f t="shared" si="36"/>
        <v>84.219678217821766</v>
      </c>
      <c r="M41" s="33"/>
      <c r="N41" s="32">
        <f t="shared" si="32"/>
        <v>0.84304125667073604</v>
      </c>
    </row>
    <row r="42" spans="1:14" ht="18" customHeight="1">
      <c r="A42" s="1" t="s">
        <v>99</v>
      </c>
      <c r="B42" s="50">
        <f t="shared" ref="B42:L42" si="37">(B27/B11)*10</f>
        <v>2.1058109280138764</v>
      </c>
      <c r="C42" s="50">
        <f t="shared" si="37"/>
        <v>38.750716332378218</v>
      </c>
      <c r="D42" s="50"/>
      <c r="E42" s="50">
        <f t="shared" si="37"/>
        <v>6.548037889039243</v>
      </c>
      <c r="F42" s="50">
        <f t="shared" si="37"/>
        <v>4.2752525252525251</v>
      </c>
      <c r="G42" s="50">
        <f t="shared" si="37"/>
        <v>6.5694444444444446</v>
      </c>
      <c r="H42" s="50">
        <f t="shared" si="37"/>
        <v>15.198863636363635</v>
      </c>
      <c r="I42" s="50">
        <f t="shared" si="37"/>
        <v>4.8003838771593088</v>
      </c>
      <c r="J42" s="50">
        <f t="shared" si="37"/>
        <v>32.064377682403432</v>
      </c>
      <c r="K42" s="50"/>
      <c r="L42" s="50">
        <f t="shared" si="37"/>
        <v>2.9860100440709236</v>
      </c>
      <c r="M42" s="33"/>
      <c r="N42" s="32"/>
    </row>
    <row r="43" spans="1:14" ht="18" customHeight="1">
      <c r="A43" s="1" t="s">
        <v>17</v>
      </c>
      <c r="B43" s="50"/>
      <c r="C43" s="50">
        <f t="shared" ref="B43:L43" si="38">(C28/C12)*10</f>
        <v>58.666666666666664</v>
      </c>
      <c r="D43" s="50">
        <f t="shared" si="38"/>
        <v>46.499999999999993</v>
      </c>
      <c r="E43" s="50">
        <f t="shared" si="38"/>
        <v>15.701058201058199</v>
      </c>
      <c r="F43" s="50">
        <f t="shared" si="38"/>
        <v>16.539292730844796</v>
      </c>
      <c r="G43" s="50">
        <f t="shared" si="38"/>
        <v>18.275943396226417</v>
      </c>
      <c r="H43" s="50">
        <f t="shared" si="38"/>
        <v>53.195810853697232</v>
      </c>
      <c r="I43" s="50">
        <f t="shared" si="38"/>
        <v>32.70967741935484</v>
      </c>
      <c r="J43" s="50">
        <f t="shared" si="38"/>
        <v>26.810426540284361</v>
      </c>
      <c r="K43" s="50">
        <f t="shared" si="38"/>
        <v>17.743952533089914</v>
      </c>
      <c r="L43" s="50">
        <f t="shared" si="38"/>
        <v>17.097976570820023</v>
      </c>
      <c r="M43" s="33"/>
      <c r="N43" s="32">
        <f t="shared" si="32"/>
        <v>-3.640541536984155E-2</v>
      </c>
    </row>
    <row r="44" spans="1:14" ht="18" customHeight="1">
      <c r="A44" s="1" t="s">
        <v>81</v>
      </c>
      <c r="B44" s="50">
        <f t="shared" ref="B44:L44" si="39">(B29/B13)*10</f>
        <v>40.413766132186154</v>
      </c>
      <c r="C44" s="50">
        <f t="shared" si="39"/>
        <v>223.66666666666669</v>
      </c>
      <c r="D44" s="50">
        <f t="shared" si="39"/>
        <v>184.66279069767441</v>
      </c>
      <c r="E44" s="50">
        <f t="shared" si="39"/>
        <v>159.6098901098901</v>
      </c>
      <c r="F44" s="50">
        <f t="shared" si="39"/>
        <v>16.559542586750787</v>
      </c>
      <c r="G44" s="50">
        <f t="shared" si="39"/>
        <v>231.34195804195804</v>
      </c>
      <c r="H44" s="50">
        <f t="shared" si="39"/>
        <v>155.2755905511811</v>
      </c>
      <c r="I44" s="50">
        <f t="shared" si="39"/>
        <v>143.25998370008151</v>
      </c>
      <c r="J44" s="50">
        <f t="shared" si="39"/>
        <v>81.038259206121467</v>
      </c>
      <c r="K44" s="50">
        <f t="shared" si="39"/>
        <v>69.639344262295083</v>
      </c>
      <c r="L44" s="50">
        <f t="shared" si="39"/>
        <v>74.51526364477337</v>
      </c>
      <c r="M44" s="33"/>
      <c r="N44" s="32">
        <f t="shared" si="32"/>
        <v>7.0016733128807795E-2</v>
      </c>
    </row>
    <row r="45" spans="1:14" ht="18" customHeight="1">
      <c r="A45" s="1" t="s">
        <v>78</v>
      </c>
      <c r="B45" s="50"/>
      <c r="C45" s="50"/>
      <c r="D45" s="50"/>
      <c r="E45" s="50"/>
      <c r="F45" s="50"/>
      <c r="G45" s="50"/>
      <c r="H45" s="50"/>
      <c r="I45" s="50">
        <f t="shared" ref="B45:L45" si="40">(I30/I14)*10</f>
        <v>6.1701336432306793</v>
      </c>
      <c r="J45" s="50">
        <f t="shared" si="40"/>
        <v>16.746276006401576</v>
      </c>
      <c r="K45" s="50">
        <f t="shared" si="40"/>
        <v>23.859117361784673</v>
      </c>
      <c r="L45" s="50">
        <f t="shared" si="40"/>
        <v>20.168100595632033</v>
      </c>
      <c r="M45" s="33"/>
      <c r="N45" s="32">
        <f t="shared" si="32"/>
        <v>-0.1547004740445499</v>
      </c>
    </row>
    <row r="46" spans="1:14" ht="18" customHeight="1">
      <c r="A46" s="1" t="s">
        <v>22</v>
      </c>
      <c r="B46" s="50">
        <f t="shared" ref="B46:L46" si="41">(B31/B15)*10</f>
        <v>6.7263434819541823</v>
      </c>
      <c r="C46" s="50">
        <f t="shared" si="41"/>
        <v>18.173616103522047</v>
      </c>
      <c r="D46" s="50">
        <f t="shared" si="41"/>
        <v>25.785623678645422</v>
      </c>
      <c r="E46" s="50">
        <f t="shared" si="41"/>
        <v>33.222762251920493</v>
      </c>
      <c r="F46" s="50">
        <f t="shared" si="41"/>
        <v>7.385838150289036</v>
      </c>
      <c r="G46" s="50">
        <f t="shared" si="41"/>
        <v>7.4617827114077793</v>
      </c>
      <c r="H46" s="50">
        <f t="shared" si="41"/>
        <v>6.6680112044820667</v>
      </c>
      <c r="I46" s="50">
        <f t="shared" si="41"/>
        <v>16.951379763477352</v>
      </c>
      <c r="J46" s="50">
        <f t="shared" si="41"/>
        <v>45.42751322750982</v>
      </c>
      <c r="K46" s="50">
        <f t="shared" si="41"/>
        <v>15.31495625607554</v>
      </c>
      <c r="L46" s="50">
        <f t="shared" si="41"/>
        <v>34.493445201913914</v>
      </c>
      <c r="N46" s="32">
        <f t="shared" si="32"/>
        <v>1.2522718723555053</v>
      </c>
    </row>
    <row r="47" spans="1:14">
      <c r="A47" s="56" t="s">
        <v>23</v>
      </c>
      <c r="B47" s="155">
        <f t="shared" ref="B43:L47" si="42">(B32/B16)*10</f>
        <v>4.230632286343881</v>
      </c>
      <c r="C47" s="155">
        <f t="shared" si="42"/>
        <v>4.8628836780670444</v>
      </c>
      <c r="D47" s="155">
        <f t="shared" si="42"/>
        <v>4.2043750012523882</v>
      </c>
      <c r="E47" s="155">
        <f t="shared" si="42"/>
        <v>4.7876709861990765</v>
      </c>
      <c r="F47" s="155">
        <f t="shared" si="42"/>
        <v>5.6528191092028557</v>
      </c>
      <c r="G47" s="155">
        <f t="shared" si="42"/>
        <v>5.4364878830126191</v>
      </c>
      <c r="H47" s="155">
        <f t="shared" si="42"/>
        <v>4.4575728298082389</v>
      </c>
      <c r="I47" s="155">
        <f t="shared" si="42"/>
        <v>4.6941791155231973</v>
      </c>
      <c r="J47" s="155">
        <f t="shared" ref="J47:K47" si="43">(J32/J16)*10</f>
        <v>5.3861426922516173</v>
      </c>
      <c r="K47" s="155">
        <f t="shared" si="43"/>
        <v>5.764912973366302</v>
      </c>
      <c r="L47" s="155">
        <f t="shared" si="42"/>
        <v>5.0026033901433111</v>
      </c>
      <c r="N47" s="37">
        <f>(L47-K47)/K47</f>
        <v>-0.13223262636310987</v>
      </c>
    </row>
    <row r="48" spans="1:14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spans="1:1">
      <c r="A49" t="s">
        <v>49</v>
      </c>
    </row>
  </sheetData>
  <mergeCells count="8">
    <mergeCell ref="A34:A35"/>
    <mergeCell ref="B34:L34"/>
    <mergeCell ref="A3:A4"/>
    <mergeCell ref="B3:L3"/>
    <mergeCell ref="P3:Z3"/>
    <mergeCell ref="A19:A20"/>
    <mergeCell ref="B19:L19"/>
    <mergeCell ref="P19:Z19"/>
  </mergeCells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51996539-D5BA-4573-BBEF-905C992A85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N5:N16 N21:N32 N36:N47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U25"/>
  <sheetViews>
    <sheetView showGridLines="0" workbookViewId="0">
      <selection activeCell="Q17" sqref="Q17"/>
    </sheetView>
  </sheetViews>
  <sheetFormatPr defaultRowHeight="15"/>
  <cols>
    <col min="1" max="1" width="3.28515625" customWidth="1"/>
    <col min="2" max="2" width="24.85546875" customWidth="1"/>
    <col min="13" max="13" width="9.140625" customWidth="1"/>
    <col min="14" max="14" width="1.85546875" customWidth="1"/>
    <col min="15" max="15" width="10.140625" customWidth="1"/>
  </cols>
  <sheetData>
    <row r="1" spans="1:15">
      <c r="A1" s="20" t="s">
        <v>45</v>
      </c>
      <c r="B1" s="20"/>
    </row>
    <row r="3" spans="1:15" ht="29.25" customHeight="1" thickBot="1">
      <c r="A3" s="100" t="s">
        <v>1</v>
      </c>
      <c r="B3" s="29"/>
      <c r="C3" s="29">
        <v>2014</v>
      </c>
      <c r="D3" s="29">
        <v>2015</v>
      </c>
      <c r="E3" s="29">
        <v>2016</v>
      </c>
      <c r="F3" s="29">
        <v>2017</v>
      </c>
      <c r="G3" s="29">
        <v>2018</v>
      </c>
      <c r="H3" s="29">
        <v>2019</v>
      </c>
      <c r="I3" s="29">
        <v>2020</v>
      </c>
      <c r="J3" s="29">
        <v>2021</v>
      </c>
      <c r="K3" s="29">
        <v>2022</v>
      </c>
      <c r="L3" s="29">
        <v>2023</v>
      </c>
      <c r="M3" s="29">
        <v>2024</v>
      </c>
      <c r="O3" s="102" t="s">
        <v>87</v>
      </c>
    </row>
    <row r="4" spans="1:15" ht="21.95" customHeight="1" thickBot="1">
      <c r="A4" s="93" t="s">
        <v>10</v>
      </c>
      <c r="B4" s="93"/>
      <c r="C4" s="94">
        <f>C5+C6</f>
        <v>123733.92274999979</v>
      </c>
      <c r="D4" s="94">
        <f t="shared" ref="D4:M4" si="0">D5+D6</f>
        <v>114773.61649999965</v>
      </c>
      <c r="E4" s="94">
        <f t="shared" si="0"/>
        <v>89165.301249999888</v>
      </c>
      <c r="F4" s="94">
        <f t="shared" si="0"/>
        <v>90330.679399999819</v>
      </c>
      <c r="G4" s="94">
        <f t="shared" si="0"/>
        <v>93152.234299999953</v>
      </c>
      <c r="H4" s="94">
        <f t="shared" si="0"/>
        <v>91571.721249999857</v>
      </c>
      <c r="I4" s="94">
        <f t="shared" si="0"/>
        <v>77259.322249999736</v>
      </c>
      <c r="J4" s="94">
        <f t="shared" si="0"/>
        <v>99465.450749999727</v>
      </c>
      <c r="K4" s="94">
        <f t="shared" si="0"/>
        <v>118627.9068199997</v>
      </c>
      <c r="L4" s="94">
        <f t="shared" si="0"/>
        <v>118963.94189999957</v>
      </c>
      <c r="M4" s="94">
        <f t="shared" si="0"/>
        <v>113424.33700999958</v>
      </c>
      <c r="O4" s="96">
        <f t="shared" ref="O4:O10" si="1">(M4-L4)/L4</f>
        <v>-4.6565411346713353E-2</v>
      </c>
    </row>
    <row r="5" spans="1:15" ht="21.95" customHeight="1">
      <c r="B5" t="s">
        <v>38</v>
      </c>
      <c r="C5" s="31">
        <v>56215.594249999871</v>
      </c>
      <c r="D5" s="31">
        <v>60341.587749999715</v>
      </c>
      <c r="E5" s="31">
        <v>56532.505499999934</v>
      </c>
      <c r="F5" s="31">
        <v>57202.931499999868</v>
      </c>
      <c r="G5" s="31">
        <v>56658.086999999956</v>
      </c>
      <c r="H5" s="31">
        <v>51296.144999999939</v>
      </c>
      <c r="I5" s="31">
        <v>44366.211749999769</v>
      </c>
      <c r="J5" s="31">
        <v>55565.055499999813</v>
      </c>
      <c r="K5" s="31">
        <v>62927.814259999839</v>
      </c>
      <c r="L5" s="31">
        <v>58624.995249999782</v>
      </c>
      <c r="M5" s="31">
        <v>56421.108999999808</v>
      </c>
      <c r="O5" s="32">
        <f t="shared" si="1"/>
        <v>-3.7592945476613619E-2</v>
      </c>
    </row>
    <row r="6" spans="1:15" ht="21.95" customHeight="1" thickBot="1">
      <c r="B6" t="s">
        <v>39</v>
      </c>
      <c r="C6" s="31">
        <v>67518.328499999916</v>
      </c>
      <c r="D6" s="31">
        <v>54432.028749999939</v>
      </c>
      <c r="E6" s="31">
        <v>32632.79574999995</v>
      </c>
      <c r="F6" s="31">
        <v>33127.747899999944</v>
      </c>
      <c r="G6" s="31">
        <v>36494.147299999997</v>
      </c>
      <c r="H6" s="31">
        <v>40275.576249999911</v>
      </c>
      <c r="I6" s="31">
        <v>32893.110499999959</v>
      </c>
      <c r="J6" s="31">
        <v>43900.395249999907</v>
      </c>
      <c r="K6" s="31">
        <v>55700.092559999859</v>
      </c>
      <c r="L6" s="31">
        <v>60338.946649999787</v>
      </c>
      <c r="M6" s="31">
        <v>57003.228009999766</v>
      </c>
      <c r="O6" s="32">
        <f t="shared" si="1"/>
        <v>-5.5283010811393286E-2</v>
      </c>
    </row>
    <row r="7" spans="1:15" ht="21.95" customHeight="1" thickBot="1">
      <c r="A7" s="93" t="s">
        <v>11</v>
      </c>
      <c r="B7" s="93"/>
      <c r="C7" s="94">
        <v>25391</v>
      </c>
      <c r="D7" s="94">
        <v>31919</v>
      </c>
      <c r="E7" s="94">
        <v>35406</v>
      </c>
      <c r="F7" s="94">
        <v>44373</v>
      </c>
      <c r="G7" s="94">
        <f>G8+G9</f>
        <v>44915.474999999999</v>
      </c>
      <c r="H7" s="94">
        <f t="shared" ref="H7:M7" si="2">H8+H9</f>
        <v>48769.852500000008</v>
      </c>
      <c r="I7" s="94">
        <f t="shared" si="2"/>
        <v>41881.72</v>
      </c>
      <c r="J7" s="94">
        <f t="shared" si="2"/>
        <v>49211.416250000002</v>
      </c>
      <c r="K7" s="94">
        <f t="shared" si="2"/>
        <v>59016.798750000016</v>
      </c>
      <c r="L7" s="94">
        <f t="shared" si="2"/>
        <v>51782.716250000005</v>
      </c>
      <c r="M7" s="94">
        <f t="shared" si="2"/>
        <v>52206.97374999999</v>
      </c>
      <c r="O7" s="95">
        <f t="shared" si="1"/>
        <v>8.1930329407929638E-3</v>
      </c>
    </row>
    <row r="8" spans="1:15" ht="21.95" customHeight="1">
      <c r="B8" t="s">
        <v>52</v>
      </c>
      <c r="C8" s="31">
        <v>23484.074999999997</v>
      </c>
      <c r="D8" s="31">
        <v>23583.714999999997</v>
      </c>
      <c r="E8" s="31">
        <v>21975.787500000006</v>
      </c>
      <c r="F8" s="31">
        <v>31049.347500000007</v>
      </c>
      <c r="G8" s="31">
        <v>32055.210000000003</v>
      </c>
      <c r="H8" s="31">
        <v>39504.255000000005</v>
      </c>
      <c r="I8" s="31">
        <v>35589.322500000002</v>
      </c>
      <c r="J8" s="31">
        <v>41558.676250000004</v>
      </c>
      <c r="K8" s="31">
        <v>50741.182500000017</v>
      </c>
      <c r="L8" s="31">
        <v>42780.267500000009</v>
      </c>
      <c r="M8" s="31">
        <v>43215.82499999999</v>
      </c>
      <c r="O8" s="101">
        <f t="shared" si="1"/>
        <v>1.0181271073164296E-2</v>
      </c>
    </row>
    <row r="9" spans="1:15" ht="21.95" customHeight="1" thickBot="1">
      <c r="B9" t="s">
        <v>53</v>
      </c>
      <c r="C9" s="31">
        <v>1906.7700000000002</v>
      </c>
      <c r="D9" s="31">
        <v>8335.1625000000004</v>
      </c>
      <c r="E9" s="31">
        <v>13430.64</v>
      </c>
      <c r="F9" s="31">
        <v>13323.929999999998</v>
      </c>
      <c r="G9" s="31">
        <v>12860.264999999998</v>
      </c>
      <c r="H9" s="31">
        <v>9265.5974999999999</v>
      </c>
      <c r="I9" s="31">
        <v>6292.3974999999973</v>
      </c>
      <c r="J9" s="31">
        <v>7652.7400000000007</v>
      </c>
      <c r="K9" s="31">
        <v>8275.6162499999973</v>
      </c>
      <c r="L9" s="31">
        <v>9002.4487499999977</v>
      </c>
      <c r="M9" s="31">
        <v>8991.1487500000021</v>
      </c>
      <c r="O9" s="96">
        <f t="shared" si="1"/>
        <v>-1.2552140327369969E-3</v>
      </c>
    </row>
    <row r="10" spans="1:15" ht="21.95" customHeight="1">
      <c r="A10" s="35" t="s">
        <v>12</v>
      </c>
      <c r="B10" s="35"/>
      <c r="C10" s="36">
        <f>C4+C7</f>
        <v>149124.92274999979</v>
      </c>
      <c r="D10" s="36">
        <f t="shared" ref="D10:M10" si="3">D4+D7</f>
        <v>146692.61649999965</v>
      </c>
      <c r="E10" s="36">
        <f t="shared" si="3"/>
        <v>124571.30124999989</v>
      </c>
      <c r="F10" s="36">
        <f t="shared" si="3"/>
        <v>134703.67939999982</v>
      </c>
      <c r="G10" s="36">
        <f t="shared" si="3"/>
        <v>138067.70929999996</v>
      </c>
      <c r="H10" s="36">
        <f t="shared" si="3"/>
        <v>140341.57374999986</v>
      </c>
      <c r="I10" s="36">
        <f t="shared" si="3"/>
        <v>119141.04224999974</v>
      </c>
      <c r="J10" s="36">
        <f t="shared" si="3"/>
        <v>148676.86699999974</v>
      </c>
      <c r="K10" s="36">
        <f t="shared" si="3"/>
        <v>177644.7055699997</v>
      </c>
      <c r="L10" s="36">
        <f t="shared" si="3"/>
        <v>170746.65814999957</v>
      </c>
      <c r="M10" s="36">
        <f t="shared" si="3"/>
        <v>165631.31075999956</v>
      </c>
      <c r="N10" s="20"/>
      <c r="O10" s="37">
        <f t="shared" si="1"/>
        <v>-2.9958696969086318E-2</v>
      </c>
    </row>
    <row r="13" spans="1:15" ht="29.25" customHeight="1">
      <c r="A13" s="100" t="s">
        <v>13</v>
      </c>
      <c r="B13" s="29"/>
      <c r="C13" s="29">
        <v>2014</v>
      </c>
      <c r="D13" s="29">
        <v>2015</v>
      </c>
      <c r="E13" s="29">
        <v>2016</v>
      </c>
      <c r="F13" s="29">
        <v>2017</v>
      </c>
      <c r="G13" s="29">
        <v>2018</v>
      </c>
      <c r="H13" s="29">
        <v>2019</v>
      </c>
      <c r="I13" s="29">
        <v>2020</v>
      </c>
      <c r="J13" s="29">
        <v>2021</v>
      </c>
      <c r="K13" s="29">
        <v>2022</v>
      </c>
      <c r="L13" s="29">
        <v>2023</v>
      </c>
      <c r="M13" s="29">
        <v>2024</v>
      </c>
    </row>
    <row r="14" spans="1:15" ht="21.95" customHeight="1" thickBot="1">
      <c r="A14" s="97" t="s">
        <v>10</v>
      </c>
      <c r="B14" s="97"/>
      <c r="C14" s="98">
        <f>C4/C10</f>
        <v>0.82973335689456351</v>
      </c>
      <c r="D14" s="98">
        <f t="shared" ref="D14:E14" si="4">D4/D10</f>
        <v>0.7824089530777435</v>
      </c>
      <c r="E14" s="98">
        <f t="shared" si="4"/>
        <v>0.71577723243859881</v>
      </c>
      <c r="F14" s="98">
        <f t="shared" ref="F14:M14" si="5">F4/F10</f>
        <v>0.67058806264500548</v>
      </c>
      <c r="G14" s="98">
        <f t="shared" si="5"/>
        <v>0.67468515826241771</v>
      </c>
      <c r="H14" s="98">
        <f t="shared" ref="H14" si="6">H4/H10</f>
        <v>0.65249176564830946</v>
      </c>
      <c r="I14" s="98">
        <f>I4/I10</f>
        <v>0.64846941734723584</v>
      </c>
      <c r="J14" s="98">
        <f>J4/J10</f>
        <v>0.66900421536324073</v>
      </c>
      <c r="K14" s="98">
        <f t="shared" ref="K14:L14" si="7">K4/K10</f>
        <v>0.66778183137721026</v>
      </c>
      <c r="L14" s="98">
        <f t="shared" si="7"/>
        <v>0.69672779068677704</v>
      </c>
      <c r="M14" s="98">
        <f t="shared" si="5"/>
        <v>0.68480009298695887</v>
      </c>
    </row>
    <row r="15" spans="1:15" ht="21.95" customHeight="1">
      <c r="B15" t="s">
        <v>38</v>
      </c>
      <c r="C15" s="33">
        <f>C5/C4</f>
        <v>0.45432645309064984</v>
      </c>
      <c r="D15" s="33">
        <f t="shared" ref="D15:F15" si="8">D5/D4</f>
        <v>0.52574441400476302</v>
      </c>
      <c r="E15" s="33">
        <f t="shared" si="8"/>
        <v>0.63401911626469165</v>
      </c>
      <c r="F15" s="33">
        <f t="shared" si="8"/>
        <v>0.63326138893183148</v>
      </c>
      <c r="G15" s="33">
        <f t="shared" ref="G15:M15" si="9">G5/G4</f>
        <v>0.60823111142488162</v>
      </c>
      <c r="H15" s="33">
        <f t="shared" ref="H15:I15" si="10">H5/H4</f>
        <v>0.56017452003502688</v>
      </c>
      <c r="I15" s="33">
        <f t="shared" si="10"/>
        <v>0.57425059472353734</v>
      </c>
      <c r="J15" s="33">
        <f t="shared" ref="J15:L15" si="11">J5/J4</f>
        <v>0.55863674352272485</v>
      </c>
      <c r="K15" s="33">
        <f t="shared" si="11"/>
        <v>0.53046383390616081</v>
      </c>
      <c r="L15" s="33">
        <f t="shared" si="11"/>
        <v>0.49279634075407175</v>
      </c>
      <c r="M15" s="33">
        <f t="shared" si="9"/>
        <v>0.49743388841696007</v>
      </c>
    </row>
    <row r="16" spans="1:15" ht="21.95" customHeight="1" thickBot="1">
      <c r="B16" t="s">
        <v>39</v>
      </c>
      <c r="C16" s="33">
        <f>C6/C4</f>
        <v>0.5456735469093501</v>
      </c>
      <c r="D16" s="33">
        <f t="shared" ref="D16:F16" si="12">D6/D4</f>
        <v>0.47425558599523698</v>
      </c>
      <c r="E16" s="33">
        <f t="shared" si="12"/>
        <v>0.36598088373530829</v>
      </c>
      <c r="F16" s="33">
        <f t="shared" si="12"/>
        <v>0.36673861106816841</v>
      </c>
      <c r="G16" s="33">
        <f t="shared" ref="G16:M16" si="13">G6/G4</f>
        <v>0.39176888857511832</v>
      </c>
      <c r="H16" s="33">
        <f t="shared" ref="H16:I16" si="14">H6/H4</f>
        <v>0.43982547996497307</v>
      </c>
      <c r="I16" s="33">
        <f t="shared" si="14"/>
        <v>0.42574940527646254</v>
      </c>
      <c r="J16" s="33">
        <f t="shared" ref="J16:L16" si="15">J6/J4</f>
        <v>0.44136325647727515</v>
      </c>
      <c r="K16" s="33">
        <f t="shared" si="15"/>
        <v>0.46953616609383919</v>
      </c>
      <c r="L16" s="33">
        <f t="shared" si="15"/>
        <v>0.50720365924592825</v>
      </c>
      <c r="M16" s="33">
        <f t="shared" si="13"/>
        <v>0.50256611158303988</v>
      </c>
    </row>
    <row r="17" spans="1:21" ht="21.95" customHeight="1" thickBot="1">
      <c r="A17" s="93" t="s">
        <v>11</v>
      </c>
      <c r="B17" s="93"/>
      <c r="C17" s="99">
        <f t="shared" ref="C17:F17" si="16">C7/C10</f>
        <v>0.17026664310543649</v>
      </c>
      <c r="D17" s="99">
        <f t="shared" si="16"/>
        <v>0.21759104692225648</v>
      </c>
      <c r="E17" s="99">
        <f t="shared" si="16"/>
        <v>0.28422276756140114</v>
      </c>
      <c r="F17" s="99">
        <f t="shared" si="16"/>
        <v>0.32941193735499447</v>
      </c>
      <c r="G17" s="99">
        <f t="shared" ref="G17:M17" si="17">G7/G10</f>
        <v>0.32531484173758224</v>
      </c>
      <c r="H17" s="99">
        <f t="shared" ref="H17:I17" si="18">H7/H10</f>
        <v>0.34750823435169048</v>
      </c>
      <c r="I17" s="99">
        <f t="shared" si="18"/>
        <v>0.35153058265276416</v>
      </c>
      <c r="J17" s="99">
        <f t="shared" ref="J17:L17" si="19">J7/J10</f>
        <v>0.33099578463675922</v>
      </c>
      <c r="K17" s="99">
        <f t="shared" si="19"/>
        <v>0.33221816862278986</v>
      </c>
      <c r="L17" s="99">
        <f t="shared" si="19"/>
        <v>0.30327220931322302</v>
      </c>
      <c r="M17" s="99">
        <f t="shared" si="17"/>
        <v>0.31519990701304118</v>
      </c>
    </row>
    <row r="18" spans="1:21" ht="21.95" customHeight="1">
      <c r="B18" t="s">
        <v>52</v>
      </c>
      <c r="C18" s="33">
        <f>C8/C7</f>
        <v>0.92489760151234679</v>
      </c>
      <c r="D18" s="33">
        <f t="shared" ref="D18:F18" si="20">D8/D7</f>
        <v>0.73886133650803587</v>
      </c>
      <c r="E18" s="33">
        <f t="shared" si="20"/>
        <v>0.62067975766819194</v>
      </c>
      <c r="F18" s="33">
        <f t="shared" si="20"/>
        <v>0.69973514299236039</v>
      </c>
      <c r="G18" s="33">
        <f t="shared" ref="G18:M18" si="21">G8/G7</f>
        <v>0.71367852616497995</v>
      </c>
      <c r="H18" s="33">
        <f t="shared" ref="H18:I18" si="22">H8/H7</f>
        <v>0.81001382975271452</v>
      </c>
      <c r="I18" s="33">
        <f t="shared" si="22"/>
        <v>0.84975790153795028</v>
      </c>
      <c r="J18" s="33">
        <f t="shared" ref="J18:L18" si="23">J8/J7</f>
        <v>0.8444925876320416</v>
      </c>
      <c r="K18" s="33">
        <f t="shared" si="23"/>
        <v>0.85977524323106402</v>
      </c>
      <c r="L18" s="33">
        <f t="shared" si="23"/>
        <v>0.82614954560248677</v>
      </c>
      <c r="M18" s="33">
        <f t="shared" si="21"/>
        <v>0.82777877926701315</v>
      </c>
    </row>
    <row r="19" spans="1:21" ht="21.95" customHeight="1">
      <c r="B19" t="s">
        <v>53</v>
      </c>
      <c r="C19" s="33">
        <f>C9/C7</f>
        <v>7.5096293962427646E-2</v>
      </c>
      <c r="D19" s="33">
        <f t="shared" ref="D19:F19" si="24">D9/D7</f>
        <v>0.26113482565243273</v>
      </c>
      <c r="E19" s="33">
        <f t="shared" si="24"/>
        <v>0.37933231655651584</v>
      </c>
      <c r="F19" s="33">
        <f t="shared" si="24"/>
        <v>0.30027111081062807</v>
      </c>
      <c r="G19" s="33">
        <f t="shared" ref="G19:M19" si="25">G9/G7</f>
        <v>0.28632147383502005</v>
      </c>
      <c r="H19" s="33">
        <f t="shared" ref="H19:I19" si="26">H9/H7</f>
        <v>0.18998617024728542</v>
      </c>
      <c r="I19" s="33">
        <f t="shared" si="26"/>
        <v>0.15024209846204972</v>
      </c>
      <c r="J19" s="33">
        <f t="shared" ref="J19:L19" si="27">J9/J7</f>
        <v>0.15550741236795843</v>
      </c>
      <c r="K19" s="33">
        <f t="shared" si="27"/>
        <v>0.14022475676893598</v>
      </c>
      <c r="L19" s="33">
        <f t="shared" si="27"/>
        <v>0.17385045439751332</v>
      </c>
      <c r="M19" s="33">
        <f t="shared" si="25"/>
        <v>0.17222122073298693</v>
      </c>
    </row>
    <row r="20" spans="1:21" ht="21.95" customHeight="1">
      <c r="A20" s="35" t="s">
        <v>12</v>
      </c>
      <c r="B20" s="35"/>
      <c r="C20" s="38">
        <f t="shared" ref="C20:F20" si="28">C14+C17</f>
        <v>1</v>
      </c>
      <c r="D20" s="38">
        <f t="shared" si="28"/>
        <v>1</v>
      </c>
      <c r="E20" s="38">
        <f t="shared" si="28"/>
        <v>1</v>
      </c>
      <c r="F20" s="38">
        <f t="shared" si="28"/>
        <v>1</v>
      </c>
      <c r="G20" s="38">
        <f t="shared" ref="G20:M20" si="29">G14+G17</f>
        <v>1</v>
      </c>
      <c r="H20" s="38">
        <f t="shared" ref="H20:I20" si="30">H14+H17</f>
        <v>1</v>
      </c>
      <c r="I20" s="38">
        <f t="shared" si="30"/>
        <v>1</v>
      </c>
      <c r="J20" s="38">
        <f t="shared" ref="J20:L20" si="31">J14+J17</f>
        <v>1</v>
      </c>
      <c r="K20" s="38">
        <f t="shared" si="31"/>
        <v>1</v>
      </c>
      <c r="L20" s="38">
        <f t="shared" si="31"/>
        <v>1</v>
      </c>
      <c r="M20" s="38">
        <f t="shared" si="29"/>
        <v>1</v>
      </c>
    </row>
    <row r="22" spans="1:21">
      <c r="A22" s="34" t="s">
        <v>88</v>
      </c>
      <c r="B22" s="34"/>
    </row>
    <row r="25" spans="1:21">
      <c r="S25" s="31"/>
      <c r="T25" s="31"/>
      <c r="U25" s="31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D4A9D6E-0A77-41EC-8EF0-6D18EA06F7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O4:O10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20F15C-6CCD-49D4-9E15-19C0161AF6F6}">
  <dimension ref="A1:KX40"/>
  <sheetViews>
    <sheetView showGridLines="0" topLeftCell="I1" workbookViewId="0">
      <selection activeCell="R10" sqref="R10"/>
    </sheetView>
  </sheetViews>
  <sheetFormatPr defaultRowHeight="15"/>
  <cols>
    <col min="1" max="1" width="27.28515625" customWidth="1"/>
    <col min="12" max="12" width="1.7109375" customWidth="1"/>
    <col min="13" max="13" width="11.28515625" customWidth="1"/>
    <col min="14" max="14" width="5.5703125" customWidth="1"/>
    <col min="15" max="15" width="24.5703125" customWidth="1"/>
  </cols>
  <sheetData>
    <row r="1" spans="1:310">
      <c r="A1" s="20" t="s">
        <v>60</v>
      </c>
    </row>
    <row r="3" spans="1:310" ht="29.25" customHeight="1" thickBot="1">
      <c r="A3" s="29" t="s">
        <v>1</v>
      </c>
      <c r="B3" s="29">
        <v>2015</v>
      </c>
      <c r="C3" s="29">
        <v>2016</v>
      </c>
      <c r="D3" s="29">
        <v>2017</v>
      </c>
      <c r="E3" s="29">
        <v>2018</v>
      </c>
      <c r="F3" s="29">
        <v>2019</v>
      </c>
      <c r="G3" s="29">
        <v>2020</v>
      </c>
      <c r="H3" s="29">
        <v>2021</v>
      </c>
      <c r="I3" s="29">
        <v>2022</v>
      </c>
      <c r="J3" s="29">
        <v>2023</v>
      </c>
      <c r="K3" s="29">
        <v>2024</v>
      </c>
      <c r="M3" s="102" t="s">
        <v>87</v>
      </c>
      <c r="O3" s="29" t="s">
        <v>1</v>
      </c>
      <c r="P3" s="29">
        <v>2015</v>
      </c>
      <c r="Q3" s="29">
        <v>2016</v>
      </c>
      <c r="R3" s="29">
        <v>2017</v>
      </c>
      <c r="S3" s="29">
        <v>2018</v>
      </c>
      <c r="T3" s="29">
        <v>2019</v>
      </c>
      <c r="U3" s="29">
        <v>2020</v>
      </c>
      <c r="V3" s="29">
        <v>2021</v>
      </c>
      <c r="W3" s="29">
        <v>2022</v>
      </c>
      <c r="X3" s="29">
        <v>2023</v>
      </c>
      <c r="Y3" s="29">
        <v>2024</v>
      </c>
    </row>
    <row r="4" spans="1:310" ht="20.100000000000001" customHeight="1" thickBot="1">
      <c r="A4" s="127" t="s">
        <v>68</v>
      </c>
      <c r="B4" s="128">
        <v>2810.88</v>
      </c>
      <c r="C4" s="128">
        <v>3205.8224999999998</v>
      </c>
      <c r="D4" s="128">
        <v>3343.8225000000002</v>
      </c>
      <c r="E4" s="128">
        <v>3535.4475000000002</v>
      </c>
      <c r="F4" s="128">
        <v>3586.0649999999996</v>
      </c>
      <c r="G4" s="128">
        <v>3913.0124999999994</v>
      </c>
      <c r="H4" s="128">
        <v>3230.0349999999999</v>
      </c>
      <c r="I4" s="128">
        <v>3777.6449999999995</v>
      </c>
      <c r="J4" s="128">
        <v>4641.7250000000004</v>
      </c>
      <c r="K4" s="128">
        <v>4810.0749999999998</v>
      </c>
      <c r="M4" s="96">
        <f>(K4-J4)/J4</f>
        <v>3.626884401811814E-2</v>
      </c>
      <c r="O4" s="127" t="s">
        <v>68</v>
      </c>
      <c r="P4" s="133">
        <f>B4/$B$33</f>
        <v>8.8063247211622661E-2</v>
      </c>
      <c r="Q4" s="133">
        <f>C4/$C$33</f>
        <v>9.0543517840087059E-2</v>
      </c>
      <c r="R4" s="133">
        <f>D4/$D$33</f>
        <v>7.535667159136486E-2</v>
      </c>
      <c r="S4" s="133">
        <f>E4/$E$33</f>
        <v>7.8713349908912253E-2</v>
      </c>
      <c r="T4" s="133">
        <f>F4/$F$33</f>
        <v>7.3530363865668844E-2</v>
      </c>
      <c r="U4" s="133">
        <f>G4/$G$33</f>
        <v>9.3430081190552808E-2</v>
      </c>
      <c r="V4" s="133">
        <f>H4/$H$33</f>
        <v>6.5635887892171771E-2</v>
      </c>
      <c r="W4" s="133">
        <f>I4/$I$33</f>
        <v>6.4009656233683807E-2</v>
      </c>
      <c r="X4" s="133">
        <f>J4/$J$33</f>
        <v>8.9638499795769211E-2</v>
      </c>
      <c r="Y4" s="133">
        <f>K4/$K$33</f>
        <v>9.2134721752570439E-2</v>
      </c>
      <c r="Z4" s="20"/>
    </row>
    <row r="5" spans="1:310" ht="20.100000000000001" customHeight="1">
      <c r="A5" s="126" t="s">
        <v>52</v>
      </c>
      <c r="B5" s="31">
        <v>2368.7024999999999</v>
      </c>
      <c r="C5" s="31">
        <v>2679.9674999999997</v>
      </c>
      <c r="D5" s="31">
        <v>2918.6475</v>
      </c>
      <c r="E5" s="31">
        <v>2891.9625000000005</v>
      </c>
      <c r="F5" s="31">
        <v>2710.2674999999999</v>
      </c>
      <c r="G5" s="31">
        <v>2696.3774999999996</v>
      </c>
      <c r="H5" s="31">
        <v>2034.9824999999996</v>
      </c>
      <c r="I5" s="31">
        <v>2583.2324999999996</v>
      </c>
      <c r="J5" s="31">
        <v>2956.3025000000007</v>
      </c>
      <c r="K5" s="31">
        <v>2912.0250000000001</v>
      </c>
      <c r="M5" s="130">
        <f t="shared" ref="M5:M35" si="0">(K5-J5)/J5</f>
        <v>-1.4977323869935702E-2</v>
      </c>
      <c r="O5" s="126" t="s">
        <v>52</v>
      </c>
      <c r="P5" s="33">
        <f t="shared" ref="P5:P35" si="1">B5/$B$33</f>
        <v>7.4210081479212417E-2</v>
      </c>
      <c r="Q5" s="33">
        <f t="shared" ref="Q5:Q35" si="2">C5/$C$33</f>
        <v>7.5691553461585459E-2</v>
      </c>
      <c r="R5" s="33">
        <f t="shared" ref="R5:R35" si="3">D5/$D$33</f>
        <v>6.577489120563608E-2</v>
      </c>
      <c r="S5" s="33">
        <f t="shared" ref="S5:S35" si="4">E5/$E$33</f>
        <v>6.438677315557724E-2</v>
      </c>
      <c r="T5" s="33">
        <f t="shared" ref="T5:T35" si="5">F5/$F$33</f>
        <v>5.5572599896626704E-2</v>
      </c>
      <c r="U5" s="33">
        <f t="shared" ref="U5:U35" si="6">G5/$G$33</f>
        <v>6.4380772804937328E-2</v>
      </c>
      <c r="V5" s="33">
        <f t="shared" ref="V5:W35" si="7">H5/$H$33</f>
        <v>4.1351837745575951E-2</v>
      </c>
      <c r="W5" s="33">
        <f t="shared" ref="W5:W32" si="8">I5/$I$33</f>
        <v>4.3771138975917424E-2</v>
      </c>
      <c r="X5" s="33">
        <f t="shared" ref="X5:X35" si="9">J5/$J$33</f>
        <v>5.7090525837373403E-2</v>
      </c>
      <c r="Y5" s="33">
        <f t="shared" ref="Y5:Y35" si="10">K5/$K$33</f>
        <v>5.577846771859668E-2</v>
      </c>
    </row>
    <row r="6" spans="1:310" ht="20.100000000000001" customHeight="1" thickBot="1">
      <c r="A6" s="126" t="s">
        <v>53</v>
      </c>
      <c r="B6" s="31">
        <v>442.17750000000001</v>
      </c>
      <c r="C6" s="31">
        <v>525.85500000000002</v>
      </c>
      <c r="D6" s="31">
        <v>425.17500000000001</v>
      </c>
      <c r="E6" s="31">
        <v>643.4849999999999</v>
      </c>
      <c r="F6" s="31">
        <v>875.7974999999999</v>
      </c>
      <c r="G6" s="31">
        <v>1216.6349999999998</v>
      </c>
      <c r="H6" s="31">
        <v>1195.0525</v>
      </c>
      <c r="I6" s="31">
        <v>1194.4124999999999</v>
      </c>
      <c r="J6" s="31">
        <v>1685.4224999999999</v>
      </c>
      <c r="K6" s="31">
        <v>1898.0499999999997</v>
      </c>
      <c r="M6" s="131">
        <f t="shared" si="0"/>
        <v>0.12615679451294845</v>
      </c>
      <c r="O6" s="126" t="s">
        <v>53</v>
      </c>
      <c r="P6" s="33">
        <f t="shared" si="1"/>
        <v>1.3853165732410234E-2</v>
      </c>
      <c r="Q6" s="33">
        <f t="shared" si="2"/>
        <v>1.4851964378501614E-2</v>
      </c>
      <c r="R6" s="33">
        <f t="shared" si="3"/>
        <v>9.5817803857287734E-3</v>
      </c>
      <c r="S6" s="33">
        <f t="shared" si="4"/>
        <v>1.4326576753335013E-2</v>
      </c>
      <c r="T6" s="33">
        <f t="shared" si="5"/>
        <v>1.795776396904214E-2</v>
      </c>
      <c r="U6" s="33">
        <f t="shared" si="6"/>
        <v>2.9049308385615483E-2</v>
      </c>
      <c r="V6" s="33">
        <f t="shared" si="7"/>
        <v>2.4284050146595813E-2</v>
      </c>
      <c r="W6" s="33">
        <f t="shared" si="8"/>
        <v>2.0238517257766375E-2</v>
      </c>
      <c r="X6" s="33">
        <f t="shared" si="9"/>
        <v>3.2547973958395815E-2</v>
      </c>
      <c r="Y6" s="33">
        <f t="shared" si="10"/>
        <v>3.6356254033973752E-2</v>
      </c>
    </row>
    <row r="7" spans="1:310" ht="20.100000000000001" customHeight="1" thickBot="1">
      <c r="A7" s="127" t="s">
        <v>74</v>
      </c>
      <c r="B7" s="128"/>
      <c r="C7" s="128"/>
      <c r="D7" s="128"/>
      <c r="E7" s="128"/>
      <c r="F7" s="128">
        <v>45.494999999999997</v>
      </c>
      <c r="G7" s="128"/>
      <c r="H7" s="128">
        <v>165</v>
      </c>
      <c r="I7" s="128">
        <v>19.995000000000001</v>
      </c>
      <c r="J7" s="128">
        <v>4.6500000000000004</v>
      </c>
      <c r="K7" s="128">
        <v>36.75</v>
      </c>
      <c r="M7" s="96">
        <f t="shared" si="0"/>
        <v>6.903225806451613</v>
      </c>
      <c r="O7" s="127" t="s">
        <v>74</v>
      </c>
      <c r="P7" s="133">
        <f t="shared" si="1"/>
        <v>0</v>
      </c>
      <c r="Q7" s="133">
        <f t="shared" si="2"/>
        <v>0</v>
      </c>
      <c r="R7" s="133">
        <f t="shared" si="3"/>
        <v>0</v>
      </c>
      <c r="S7" s="133">
        <f t="shared" si="4"/>
        <v>0</v>
      </c>
      <c r="T7" s="133">
        <f t="shared" si="5"/>
        <v>9.3285088364784352E-4</v>
      </c>
      <c r="U7" s="133">
        <f t="shared" si="6"/>
        <v>0</v>
      </c>
      <c r="V7" s="133">
        <f t="shared" si="7"/>
        <v>3.3528805422258097E-3</v>
      </c>
      <c r="W7" s="133">
        <f t="shared" si="8"/>
        <v>3.3880183987444767E-4</v>
      </c>
      <c r="X7" s="133">
        <f t="shared" si="9"/>
        <v>8.9798302150671748E-5</v>
      </c>
      <c r="Y7" s="133">
        <f t="shared" si="10"/>
        <v>7.0392894589106484E-4</v>
      </c>
      <c r="Z7" s="20"/>
    </row>
    <row r="8" spans="1:310" ht="20.100000000000001" customHeight="1" thickBot="1">
      <c r="A8" s="126" t="s">
        <v>52</v>
      </c>
      <c r="B8" s="31"/>
      <c r="C8" s="31"/>
      <c r="D8" s="31"/>
      <c r="E8" s="31"/>
      <c r="F8" s="31">
        <v>45.494999999999997</v>
      </c>
      <c r="G8" s="31"/>
      <c r="H8" s="31">
        <v>165</v>
      </c>
      <c r="I8" s="31">
        <v>19.995000000000001</v>
      </c>
      <c r="J8" s="31">
        <v>4.6500000000000004</v>
      </c>
      <c r="K8" s="31">
        <v>36.75</v>
      </c>
      <c r="M8" s="152">
        <f t="shared" si="0"/>
        <v>6.903225806451613</v>
      </c>
      <c r="O8" s="126" t="s">
        <v>52</v>
      </c>
      <c r="P8" s="33">
        <f t="shared" si="1"/>
        <v>0</v>
      </c>
      <c r="Q8" s="33">
        <f t="shared" si="2"/>
        <v>0</v>
      </c>
      <c r="R8" s="33">
        <f t="shared" si="3"/>
        <v>0</v>
      </c>
      <c r="S8" s="33">
        <f t="shared" si="4"/>
        <v>0</v>
      </c>
      <c r="T8" s="33">
        <f t="shared" si="5"/>
        <v>9.3285088364784352E-4</v>
      </c>
      <c r="U8" s="33">
        <f t="shared" si="6"/>
        <v>0</v>
      </c>
      <c r="V8" s="33">
        <f t="shared" si="7"/>
        <v>3.3528805422258097E-3</v>
      </c>
      <c r="W8" s="33">
        <f t="shared" si="8"/>
        <v>3.3880183987444767E-4</v>
      </c>
      <c r="X8" s="33">
        <f t="shared" si="9"/>
        <v>8.9798302150671748E-5</v>
      </c>
      <c r="Y8" s="33">
        <f t="shared" si="10"/>
        <v>7.0392894589106484E-4</v>
      </c>
    </row>
    <row r="9" spans="1:310" ht="20.100000000000001" customHeight="1" thickBot="1">
      <c r="A9" s="127" t="s">
        <v>66</v>
      </c>
      <c r="B9" s="128">
        <v>8488.125</v>
      </c>
      <c r="C9" s="128">
        <v>7656.81</v>
      </c>
      <c r="D9" s="128">
        <v>13374.3225</v>
      </c>
      <c r="E9" s="128">
        <v>16491.802500000002</v>
      </c>
      <c r="F9" s="128">
        <v>11398.785000000002</v>
      </c>
      <c r="G9" s="128">
        <v>10564.8225</v>
      </c>
      <c r="H9" s="128">
        <v>15179.04</v>
      </c>
      <c r="I9" s="128">
        <v>20959.852499999997</v>
      </c>
      <c r="J9" s="128">
        <v>14558.032500000001</v>
      </c>
      <c r="K9" s="128">
        <v>14232.442500000001</v>
      </c>
      <c r="M9" s="95">
        <f t="shared" si="0"/>
        <v>-2.2364972739276418E-2</v>
      </c>
      <c r="O9" s="127" t="s">
        <v>66</v>
      </c>
      <c r="P9" s="133">
        <f t="shared" si="1"/>
        <v>0.2659280546441522</v>
      </c>
      <c r="Q9" s="133">
        <f t="shared" si="2"/>
        <v>0.21625480288854332</v>
      </c>
      <c r="R9" s="133">
        <f t="shared" si="3"/>
        <v>0.30140488270220733</v>
      </c>
      <c r="S9" s="133">
        <f t="shared" si="4"/>
        <v>0.36717417549296766</v>
      </c>
      <c r="T9" s="133">
        <f t="shared" si="5"/>
        <v>0.23372605032996563</v>
      </c>
      <c r="U9" s="133">
        <f t="shared" si="6"/>
        <v>0.25225378757128408</v>
      </c>
      <c r="V9" s="133">
        <f t="shared" si="7"/>
        <v>0.30844550221616518</v>
      </c>
      <c r="W9" s="133">
        <f t="shared" si="8"/>
        <v>0.35515061717914681</v>
      </c>
      <c r="X9" s="133">
        <f t="shared" si="9"/>
        <v>0.28113690347404285</v>
      </c>
      <c r="Y9" s="133">
        <f t="shared" si="10"/>
        <v>0.27261573459810046</v>
      </c>
      <c r="Z9" s="20"/>
    </row>
    <row r="10" spans="1:310" ht="20.100000000000001" customHeight="1" thickBot="1">
      <c r="A10" s="126" t="s">
        <v>52</v>
      </c>
      <c r="B10" s="31">
        <v>8488.125</v>
      </c>
      <c r="C10" s="31">
        <v>7656.81</v>
      </c>
      <c r="D10" s="31">
        <v>13374.3225</v>
      </c>
      <c r="E10" s="31">
        <v>16491.802500000002</v>
      </c>
      <c r="F10" s="31">
        <v>11398.785000000002</v>
      </c>
      <c r="G10" s="31">
        <v>10564.8225</v>
      </c>
      <c r="H10" s="31">
        <v>15179.04</v>
      </c>
      <c r="I10" s="31">
        <v>20959.852499999997</v>
      </c>
      <c r="J10" s="31">
        <v>14558.032500000001</v>
      </c>
      <c r="K10" s="31">
        <v>14232.442500000001</v>
      </c>
      <c r="M10" s="130">
        <f t="shared" si="0"/>
        <v>-2.2364972739276418E-2</v>
      </c>
      <c r="O10" s="126" t="s">
        <v>52</v>
      </c>
      <c r="P10" s="33">
        <f t="shared" si="1"/>
        <v>0.2659280546441522</v>
      </c>
      <c r="Q10" s="33">
        <f t="shared" si="2"/>
        <v>0.21625480288854332</v>
      </c>
      <c r="R10" s="33">
        <f t="shared" si="3"/>
        <v>0.30140488270220733</v>
      </c>
      <c r="S10" s="33">
        <f t="shared" si="4"/>
        <v>0.36717417549296766</v>
      </c>
      <c r="T10" s="33">
        <f t="shared" si="5"/>
        <v>0.23372605032996563</v>
      </c>
      <c r="U10" s="33">
        <f t="shared" si="6"/>
        <v>0.25225378757128408</v>
      </c>
      <c r="V10" s="33">
        <f t="shared" si="7"/>
        <v>0.30844550221616518</v>
      </c>
      <c r="W10" s="33">
        <f t="shared" si="8"/>
        <v>0.35515061717914681</v>
      </c>
      <c r="X10" s="33">
        <f t="shared" si="9"/>
        <v>0.28113690347404285</v>
      </c>
      <c r="Y10" s="33">
        <f t="shared" si="10"/>
        <v>0.27261573459810046</v>
      </c>
    </row>
    <row r="11" spans="1:310" ht="20.100000000000001" customHeight="1" thickBot="1">
      <c r="A11" s="127" t="s">
        <v>65</v>
      </c>
      <c r="B11" s="128">
        <v>13015.477500000001</v>
      </c>
      <c r="C11" s="128">
        <v>13036.537500000002</v>
      </c>
      <c r="D11" s="128">
        <v>17087.130000000005</v>
      </c>
      <c r="E11" s="128">
        <v>16343.954999999998</v>
      </c>
      <c r="F11" s="128">
        <v>23803.53</v>
      </c>
      <c r="G11" s="128">
        <v>16186.607500000002</v>
      </c>
      <c r="H11" s="128">
        <v>21959.891250000004</v>
      </c>
      <c r="I11" s="128">
        <v>23131.436249999995</v>
      </c>
      <c r="J11" s="128">
        <v>21604.766250000004</v>
      </c>
      <c r="K11" s="128">
        <v>22698.39</v>
      </c>
      <c r="M11" s="132">
        <f t="shared" si="0"/>
        <v>5.0619559468735052E-2</v>
      </c>
      <c r="O11" s="127" t="s">
        <v>65</v>
      </c>
      <c r="P11" s="133">
        <f t="shared" si="1"/>
        <v>0.40776739407580986</v>
      </c>
      <c r="Q11" s="133">
        <f t="shared" si="2"/>
        <v>0.36819691848323305</v>
      </c>
      <c r="R11" s="133">
        <f t="shared" si="3"/>
        <v>0.38507703200422821</v>
      </c>
      <c r="S11" s="133">
        <f t="shared" si="4"/>
        <v>0.36388249261529571</v>
      </c>
      <c r="T11" s="133">
        <f t="shared" si="5"/>
        <v>0.48807877776542374</v>
      </c>
      <c r="U11" s="133">
        <f t="shared" si="6"/>
        <v>0.38648382874437825</v>
      </c>
      <c r="V11" s="133">
        <f t="shared" si="7"/>
        <v>0.44623570958496867</v>
      </c>
      <c r="W11" s="133">
        <f t="shared" si="8"/>
        <v>0.39194664468309537</v>
      </c>
      <c r="X11" s="133">
        <f t="shared" si="9"/>
        <v>0.41721964034669584</v>
      </c>
      <c r="Y11" s="133">
        <f t="shared" si="10"/>
        <v>0.43477697268365406</v>
      </c>
    </row>
    <row r="12" spans="1:310" ht="20.100000000000001" customHeight="1">
      <c r="A12" s="126" t="s">
        <v>52</v>
      </c>
      <c r="B12" s="31">
        <v>11232.217500000001</v>
      </c>
      <c r="C12" s="31">
        <v>8962.2000000000025</v>
      </c>
      <c r="D12" s="31">
        <v>13023.345000000003</v>
      </c>
      <c r="E12" s="31">
        <v>10924.312499999998</v>
      </c>
      <c r="F12" s="31">
        <v>15944.602500000001</v>
      </c>
      <c r="G12" s="31">
        <v>11831.362500000001</v>
      </c>
      <c r="H12" s="31">
        <v>16093.353750000004</v>
      </c>
      <c r="I12" s="31">
        <v>17060.227499999997</v>
      </c>
      <c r="J12" s="31">
        <v>16344.780000000004</v>
      </c>
      <c r="K12" s="31">
        <v>18061.454999999998</v>
      </c>
      <c r="M12" s="32">
        <f t="shared" si="0"/>
        <v>0.10502894502097877</v>
      </c>
      <c r="O12" s="126" t="s">
        <v>52</v>
      </c>
      <c r="P12" s="33">
        <f t="shared" si="1"/>
        <v>0.3518988880483031</v>
      </c>
      <c r="Q12" s="33">
        <f t="shared" si="2"/>
        <v>0.25312353244336783</v>
      </c>
      <c r="R12" s="33">
        <f t="shared" si="3"/>
        <v>0.29349522356107233</v>
      </c>
      <c r="S12" s="33">
        <f t="shared" si="4"/>
        <v>0.2432193470067944</v>
      </c>
      <c r="T12" s="33">
        <f t="shared" si="5"/>
        <v>0.32693563098227535</v>
      </c>
      <c r="U12" s="33">
        <f t="shared" si="6"/>
        <v>0.28249466593062561</v>
      </c>
      <c r="V12" s="33">
        <f t="shared" si="7"/>
        <v>0.327024803924435</v>
      </c>
      <c r="W12" s="33">
        <f t="shared" si="8"/>
        <v>0.28907409180678406</v>
      </c>
      <c r="X12" s="33">
        <f t="shared" si="9"/>
        <v>0.31564161140349611</v>
      </c>
      <c r="Y12" s="33">
        <f t="shared" si="10"/>
        <v>0.34595866610636467</v>
      </c>
      <c r="Z12" s="20"/>
    </row>
    <row r="13" spans="1:310" ht="20.100000000000001" customHeight="1" thickBot="1">
      <c r="A13" s="126" t="s">
        <v>53</v>
      </c>
      <c r="B13" s="31">
        <v>1783.2599999999998</v>
      </c>
      <c r="C13" s="31">
        <v>4074.3375000000001</v>
      </c>
      <c r="D13" s="31">
        <v>4063.7849999999999</v>
      </c>
      <c r="E13" s="31">
        <v>5419.642499999999</v>
      </c>
      <c r="F13" s="31">
        <v>7858.9274999999998</v>
      </c>
      <c r="G13" s="31">
        <v>4355.2450000000008</v>
      </c>
      <c r="H13" s="31">
        <v>5866.5375000000013</v>
      </c>
      <c r="I13" s="31">
        <v>6071.2087499999989</v>
      </c>
      <c r="J13" s="31">
        <v>5259.986249999999</v>
      </c>
      <c r="K13" s="31">
        <v>4636.9350000000004</v>
      </c>
      <c r="M13" s="130">
        <f t="shared" si="0"/>
        <v>-0.11845111762411903</v>
      </c>
      <c r="O13" s="126" t="s">
        <v>53</v>
      </c>
      <c r="P13" s="33">
        <f t="shared" si="1"/>
        <v>5.5868506027506759E-2</v>
      </c>
      <c r="Q13" s="33">
        <f t="shared" si="2"/>
        <v>0.11507338603986521</v>
      </c>
      <c r="R13" s="33">
        <f t="shared" si="3"/>
        <v>9.1581808443155874E-2</v>
      </c>
      <c r="S13" s="33">
        <f t="shared" si="4"/>
        <v>0.12066314560850129</v>
      </c>
      <c r="T13" s="33">
        <f t="shared" si="5"/>
        <v>0.16114314678314842</v>
      </c>
      <c r="U13" s="33">
        <f t="shared" si="6"/>
        <v>0.10398916281375264</v>
      </c>
      <c r="V13" s="33">
        <f t="shared" si="7"/>
        <v>0.11921090566053363</v>
      </c>
      <c r="W13" s="33">
        <f t="shared" si="8"/>
        <v>0.10287255287631134</v>
      </c>
      <c r="X13" s="33">
        <f t="shared" si="9"/>
        <v>0.10157802894319973</v>
      </c>
      <c r="Y13" s="33">
        <f t="shared" si="10"/>
        <v>8.8818306577289383E-2</v>
      </c>
    </row>
    <row r="14" spans="1:310" s="93" customFormat="1" ht="19.5" customHeight="1" thickBot="1">
      <c r="A14" s="127" t="s">
        <v>70</v>
      </c>
      <c r="B14" s="128">
        <v>742.32</v>
      </c>
      <c r="C14" s="128">
        <v>987.35249999999996</v>
      </c>
      <c r="D14" s="128">
        <v>997.81499999999994</v>
      </c>
      <c r="E14" s="128">
        <v>1092.1574999999998</v>
      </c>
      <c r="F14" s="128">
        <v>1181.2049999999997</v>
      </c>
      <c r="G14" s="128">
        <v>905.78249999999991</v>
      </c>
      <c r="H14" s="128">
        <v>1104.1225000000002</v>
      </c>
      <c r="I14" s="128">
        <v>1285.08</v>
      </c>
      <c r="J14" s="128">
        <v>1136.0700000000002</v>
      </c>
      <c r="K14" s="128">
        <v>1138.8150000000001</v>
      </c>
      <c r="L14"/>
      <c r="M14" s="95">
        <f t="shared" si="0"/>
        <v>2.4162243523725567E-3</v>
      </c>
      <c r="N14"/>
      <c r="O14" s="127" t="s">
        <v>70</v>
      </c>
      <c r="P14" s="133">
        <f t="shared" si="1"/>
        <v>2.3256456935241539E-2</v>
      </c>
      <c r="Q14" s="133">
        <f t="shared" si="2"/>
        <v>2.7886250314296743E-2</v>
      </c>
      <c r="R14" s="133">
        <f t="shared" si="3"/>
        <v>2.2486844700619641E-2</v>
      </c>
      <c r="S14" s="133">
        <f t="shared" si="4"/>
        <v>2.4315839919315109E-2</v>
      </c>
      <c r="T14" s="133">
        <f t="shared" si="5"/>
        <v>2.421998303152546E-2</v>
      </c>
      <c r="U14" s="133">
        <f t="shared" si="6"/>
        <v>2.1627156191293E-2</v>
      </c>
      <c r="V14" s="133">
        <f t="shared" si="7"/>
        <v>2.2436308160507377E-2</v>
      </c>
      <c r="W14" s="133">
        <f t="shared" si="8"/>
        <v>2.177481712357365E-2</v>
      </c>
      <c r="X14" s="133">
        <f t="shared" si="9"/>
        <v>2.1939173575121217E-2</v>
      </c>
      <c r="Y14" s="133">
        <f t="shared" si="10"/>
        <v>2.1813465102447156E-2</v>
      </c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  <c r="IY14"/>
      <c r="IZ14"/>
      <c r="JA14"/>
      <c r="JB14"/>
      <c r="JC14"/>
      <c r="JD14"/>
      <c r="JE14"/>
      <c r="JF14"/>
      <c r="JG14"/>
      <c r="JH14"/>
      <c r="JI14"/>
      <c r="JJ14"/>
      <c r="JK14"/>
      <c r="JL14"/>
      <c r="JM14"/>
      <c r="JN14"/>
      <c r="JO14"/>
      <c r="JP14"/>
      <c r="JQ14"/>
      <c r="JR14"/>
      <c r="JS14"/>
      <c r="JT14"/>
      <c r="JU14"/>
      <c r="JV14"/>
      <c r="JW14"/>
      <c r="JX14"/>
      <c r="JY14"/>
      <c r="JZ14"/>
      <c r="KA14"/>
      <c r="KB14"/>
      <c r="KC14"/>
      <c r="KD14"/>
      <c r="KE14"/>
      <c r="KF14"/>
      <c r="KG14"/>
      <c r="KH14"/>
      <c r="KI14"/>
      <c r="KJ14"/>
      <c r="KK14"/>
      <c r="KL14"/>
      <c r="KM14"/>
      <c r="KN14"/>
      <c r="KO14"/>
      <c r="KP14"/>
      <c r="KQ14"/>
      <c r="KR14"/>
      <c r="KS14"/>
      <c r="KT14"/>
      <c r="KU14"/>
      <c r="KV14"/>
      <c r="KW14"/>
      <c r="KX14"/>
    </row>
    <row r="15" spans="1:310" ht="20.100000000000001" customHeight="1" thickBot="1">
      <c r="A15" s="126" t="s">
        <v>52</v>
      </c>
      <c r="B15" s="31">
        <v>742.32</v>
      </c>
      <c r="C15" s="31">
        <v>987.35249999999996</v>
      </c>
      <c r="D15" s="31">
        <v>997.81499999999994</v>
      </c>
      <c r="E15" s="31">
        <v>1092.1574999999998</v>
      </c>
      <c r="F15" s="31">
        <v>1181.2049999999997</v>
      </c>
      <c r="G15" s="31">
        <v>905.78249999999991</v>
      </c>
      <c r="H15" s="31">
        <v>1104.1225000000002</v>
      </c>
      <c r="I15" s="31">
        <v>1285.08</v>
      </c>
      <c r="J15" s="31">
        <v>1136.0700000000002</v>
      </c>
      <c r="K15" s="31">
        <v>1138.8150000000001</v>
      </c>
      <c r="M15" s="130">
        <f t="shared" si="0"/>
        <v>2.4162243523725567E-3</v>
      </c>
      <c r="O15" s="126" t="s">
        <v>52</v>
      </c>
      <c r="P15" s="33">
        <f t="shared" si="1"/>
        <v>2.3256456935241539E-2</v>
      </c>
      <c r="Q15" s="33">
        <f t="shared" si="2"/>
        <v>2.7886250314296743E-2</v>
      </c>
      <c r="R15" s="33">
        <f t="shared" si="3"/>
        <v>2.2486844700619641E-2</v>
      </c>
      <c r="S15" s="33">
        <f t="shared" si="4"/>
        <v>2.4315839919315109E-2</v>
      </c>
      <c r="T15" s="33">
        <f t="shared" si="5"/>
        <v>2.421998303152546E-2</v>
      </c>
      <c r="U15" s="33">
        <f t="shared" si="6"/>
        <v>2.1627156191293E-2</v>
      </c>
      <c r="V15" s="33">
        <f t="shared" si="7"/>
        <v>2.2436308160507377E-2</v>
      </c>
      <c r="W15" s="33">
        <f t="shared" si="8"/>
        <v>2.177481712357365E-2</v>
      </c>
      <c r="X15" s="33">
        <f t="shared" si="9"/>
        <v>2.1939173575121217E-2</v>
      </c>
      <c r="Y15" s="33">
        <f t="shared" si="10"/>
        <v>2.1813465102447156E-2</v>
      </c>
    </row>
    <row r="16" spans="1:310" ht="20.100000000000001" customHeight="1" thickBot="1">
      <c r="A16" s="127" t="s">
        <v>75</v>
      </c>
      <c r="B16" s="128">
        <v>255.97499999999999</v>
      </c>
      <c r="C16" s="128">
        <v>215.32499999999999</v>
      </c>
      <c r="D16" s="128">
        <v>86.58</v>
      </c>
      <c r="E16" s="128"/>
      <c r="F16" s="128"/>
      <c r="G16" s="128">
        <v>225.07499999999999</v>
      </c>
      <c r="H16" s="128">
        <v>105.97499999999999</v>
      </c>
      <c r="I16" s="128">
        <v>13.5</v>
      </c>
      <c r="J16" s="128"/>
      <c r="K16" s="128"/>
      <c r="M16" s="95"/>
      <c r="O16" s="127" t="s">
        <v>75</v>
      </c>
      <c r="P16" s="133">
        <f t="shared" si="1"/>
        <v>8.0195489330725997E-3</v>
      </c>
      <c r="Q16" s="133">
        <f t="shared" si="2"/>
        <v>6.0815229099292767E-3</v>
      </c>
      <c r="R16" s="133">
        <f t="shared" si="3"/>
        <v>1.9511743300908971E-3</v>
      </c>
      <c r="S16" s="133">
        <f t="shared" si="4"/>
        <v>0</v>
      </c>
      <c r="T16" s="133">
        <f t="shared" si="5"/>
        <v>0</v>
      </c>
      <c r="U16" s="133">
        <f t="shared" si="6"/>
        <v>5.3740629563446768E-3</v>
      </c>
      <c r="V16" s="133">
        <f t="shared" si="7"/>
        <v>2.1534637300750312E-3</v>
      </c>
      <c r="W16" s="133">
        <f t="shared" si="8"/>
        <v>2.2874842902250779E-4</v>
      </c>
      <c r="X16" s="133">
        <f t="shared" si="9"/>
        <v>0</v>
      </c>
      <c r="Y16" s="133">
        <f t="shared" si="10"/>
        <v>0</v>
      </c>
    </row>
    <row r="17" spans="1:26" ht="20.100000000000001" customHeight="1">
      <c r="A17" s="126" t="s">
        <v>52</v>
      </c>
      <c r="B17" s="31">
        <v>44.475000000000001</v>
      </c>
      <c r="C17" s="31">
        <v>110.325</v>
      </c>
      <c r="D17" s="31">
        <v>86.58</v>
      </c>
      <c r="E17" s="31"/>
      <c r="F17" s="31"/>
      <c r="G17" s="31">
        <v>60.375</v>
      </c>
      <c r="H17" s="31">
        <v>105.97499999999999</v>
      </c>
      <c r="I17" s="31">
        <v>13.5</v>
      </c>
      <c r="J17" s="31"/>
      <c r="K17" s="31"/>
      <c r="M17" s="32"/>
      <c r="O17" s="126" t="s">
        <v>52</v>
      </c>
      <c r="P17" s="33">
        <f t="shared" si="1"/>
        <v>1.3933760671878265E-3</v>
      </c>
      <c r="Q17" s="33">
        <f t="shared" si="2"/>
        <v>3.1159596657979681E-3</v>
      </c>
      <c r="R17" s="33">
        <f t="shared" si="3"/>
        <v>1.9511743300908971E-3</v>
      </c>
      <c r="S17" s="33">
        <f t="shared" si="4"/>
        <v>0</v>
      </c>
      <c r="T17" s="33">
        <f t="shared" si="5"/>
        <v>0</v>
      </c>
      <c r="U17" s="33">
        <f t="shared" si="6"/>
        <v>1.4415597067169161E-3</v>
      </c>
      <c r="V17" s="33">
        <f t="shared" si="7"/>
        <v>2.1534637300750312E-3</v>
      </c>
      <c r="W17" s="33">
        <f t="shared" si="8"/>
        <v>2.2874842902250779E-4</v>
      </c>
      <c r="X17" s="33">
        <f t="shared" si="9"/>
        <v>0</v>
      </c>
      <c r="Y17" s="33">
        <f t="shared" si="10"/>
        <v>0</v>
      </c>
      <c r="Z17" s="20"/>
    </row>
    <row r="18" spans="1:26" ht="20.100000000000001" customHeight="1" thickBot="1">
      <c r="A18" s="126" t="s">
        <v>53</v>
      </c>
      <c r="B18" s="31">
        <v>211.5</v>
      </c>
      <c r="C18" s="31">
        <v>105</v>
      </c>
      <c r="D18" s="31"/>
      <c r="E18" s="31"/>
      <c r="F18" s="31"/>
      <c r="G18" s="31">
        <v>164.7</v>
      </c>
      <c r="H18" s="31"/>
      <c r="I18" s="31"/>
      <c r="J18" s="31"/>
      <c r="K18" s="31"/>
      <c r="M18" s="130"/>
      <c r="O18" s="126" t="s">
        <v>53</v>
      </c>
      <c r="P18" s="33">
        <f t="shared" si="1"/>
        <v>6.6261728658847732E-3</v>
      </c>
      <c r="Q18" s="33">
        <f t="shared" si="2"/>
        <v>2.965563244131309E-3</v>
      </c>
      <c r="R18" s="33">
        <f t="shared" si="3"/>
        <v>0</v>
      </c>
      <c r="S18" s="33">
        <f t="shared" si="4"/>
        <v>0</v>
      </c>
      <c r="T18" s="33">
        <f t="shared" si="5"/>
        <v>0</v>
      </c>
      <c r="U18" s="33">
        <f t="shared" si="6"/>
        <v>3.9325032496277607E-3</v>
      </c>
      <c r="V18" s="33">
        <f t="shared" si="7"/>
        <v>0</v>
      </c>
      <c r="W18" s="33">
        <f t="shared" si="8"/>
        <v>0</v>
      </c>
      <c r="X18" s="33">
        <f t="shared" si="9"/>
        <v>0</v>
      </c>
      <c r="Y18" s="33">
        <f t="shared" si="10"/>
        <v>0</v>
      </c>
    </row>
    <row r="19" spans="1:26" ht="20.100000000000001" customHeight="1" thickBot="1">
      <c r="A19" s="127" t="s">
        <v>67</v>
      </c>
      <c r="B19" s="128">
        <v>5955.6925000000001</v>
      </c>
      <c r="C19" s="128">
        <v>9452.505000000001</v>
      </c>
      <c r="D19" s="128">
        <v>8774.8349999999991</v>
      </c>
      <c r="E19" s="128">
        <v>6388.4475000000002</v>
      </c>
      <c r="F19" s="128">
        <v>7760.1225000000004</v>
      </c>
      <c r="G19" s="128">
        <v>9156.4125000000004</v>
      </c>
      <c r="H19" s="128">
        <v>6505.0199999999995</v>
      </c>
      <c r="I19" s="128">
        <v>8202.3075000000008</v>
      </c>
      <c r="J19" s="128">
        <v>7244.04</v>
      </c>
      <c r="K19" s="128">
        <v>6165.9299999999994</v>
      </c>
      <c r="M19" s="95">
        <f t="shared" si="0"/>
        <v>-0.14882717378700291</v>
      </c>
      <c r="O19" s="127" t="s">
        <v>67</v>
      </c>
      <c r="P19" s="133">
        <f t="shared" si="1"/>
        <v>0.18658840681349148</v>
      </c>
      <c r="Q19" s="133">
        <f t="shared" si="2"/>
        <v>0.26697144183778493</v>
      </c>
      <c r="R19" s="133">
        <f t="shared" si="3"/>
        <v>0.19775043662258207</v>
      </c>
      <c r="S19" s="133">
        <f t="shared" si="4"/>
        <v>0.14223266034701848</v>
      </c>
      <c r="T19" s="133">
        <f t="shared" si="5"/>
        <v>0.15911720257919582</v>
      </c>
      <c r="U19" s="133">
        <f t="shared" si="6"/>
        <v>0.21862551251476778</v>
      </c>
      <c r="V19" s="133">
        <f t="shared" si="7"/>
        <v>0.13218518172599839</v>
      </c>
      <c r="W19" s="133">
        <f t="shared" si="8"/>
        <v>0.1389825892581136</v>
      </c>
      <c r="X19" s="133">
        <f t="shared" si="9"/>
        <v>0.13989300918528003</v>
      </c>
      <c r="Y19" s="133">
        <f t="shared" si="10"/>
        <v>0.11810548585953995</v>
      </c>
    </row>
    <row r="20" spans="1:26" ht="20.100000000000001" customHeight="1">
      <c r="A20" s="126" t="s">
        <v>52</v>
      </c>
      <c r="B20" s="31">
        <v>238.4425</v>
      </c>
      <c r="C20" s="31">
        <v>1013.76</v>
      </c>
      <c r="D20" s="31">
        <v>272.90249999999997</v>
      </c>
      <c r="E20" s="31">
        <v>65.197499999999991</v>
      </c>
      <c r="F20" s="31">
        <v>7760.1225000000004</v>
      </c>
      <c r="G20" s="31">
        <v>9156.4125000000004</v>
      </c>
      <c r="H20" s="31">
        <v>6505.0199999999995</v>
      </c>
      <c r="I20" s="31">
        <v>8202.3075000000008</v>
      </c>
      <c r="J20" s="31">
        <v>7244.04</v>
      </c>
      <c r="K20" s="31">
        <v>6165.9299999999994</v>
      </c>
      <c r="M20" s="32">
        <f t="shared" si="0"/>
        <v>-0.14882717378700291</v>
      </c>
      <c r="O20" s="126" t="s">
        <v>52</v>
      </c>
      <c r="P20" s="33">
        <f t="shared" si="1"/>
        <v>7.4702658324999052E-3</v>
      </c>
      <c r="Q20" s="33">
        <f t="shared" si="2"/>
        <v>2.8632089470195767E-2</v>
      </c>
      <c r="R20" s="33">
        <f t="shared" si="3"/>
        <v>6.1501542228878606E-3</v>
      </c>
      <c r="S20" s="33">
        <f t="shared" si="4"/>
        <v>1.4515598465784899E-3</v>
      </c>
      <c r="T20" s="33">
        <f t="shared" si="5"/>
        <v>0.15911720257919582</v>
      </c>
      <c r="U20" s="33">
        <f t="shared" si="6"/>
        <v>0.21862551251476778</v>
      </c>
      <c r="V20" s="33">
        <f t="shared" si="7"/>
        <v>0.13218518172599839</v>
      </c>
      <c r="W20" s="33">
        <f t="shared" si="8"/>
        <v>0.1389825892581136</v>
      </c>
      <c r="X20" s="33">
        <f t="shared" si="9"/>
        <v>0.13989300918528003</v>
      </c>
      <c r="Y20" s="33">
        <f t="shared" si="10"/>
        <v>0.11810548585953995</v>
      </c>
      <c r="Z20" s="20"/>
    </row>
    <row r="21" spans="1:26" ht="20.100000000000001" customHeight="1" thickBot="1">
      <c r="A21" s="126" t="s">
        <v>53</v>
      </c>
      <c r="B21" s="31">
        <v>5717.25</v>
      </c>
      <c r="C21" s="31">
        <v>8438.7450000000008</v>
      </c>
      <c r="D21" s="31">
        <v>8501.932499999999</v>
      </c>
      <c r="E21" s="31">
        <v>6323.25</v>
      </c>
      <c r="F21" s="31"/>
      <c r="G21" s="31"/>
      <c r="H21" s="31"/>
      <c r="I21" s="31"/>
      <c r="J21" s="31"/>
      <c r="K21" s="31"/>
      <c r="M21" s="130"/>
      <c r="O21" s="126" t="s">
        <v>53</v>
      </c>
      <c r="P21" s="33">
        <f t="shared" si="1"/>
        <v>0.17911814098099157</v>
      </c>
      <c r="Q21" s="33">
        <f t="shared" si="2"/>
        <v>0.23833935236758919</v>
      </c>
      <c r="R21" s="33">
        <f t="shared" si="3"/>
        <v>0.19160028239969421</v>
      </c>
      <c r="S21" s="33">
        <f t="shared" si="4"/>
        <v>0.14078110050043999</v>
      </c>
      <c r="T21" s="33">
        <f t="shared" si="5"/>
        <v>0</v>
      </c>
      <c r="U21" s="33">
        <f t="shared" si="6"/>
        <v>0</v>
      </c>
      <c r="V21" s="33">
        <f t="shared" si="7"/>
        <v>0</v>
      </c>
      <c r="W21" s="33">
        <f t="shared" si="8"/>
        <v>0</v>
      </c>
      <c r="X21" s="33">
        <f t="shared" si="9"/>
        <v>0</v>
      </c>
      <c r="Y21" s="33">
        <f t="shared" si="10"/>
        <v>0</v>
      </c>
    </row>
    <row r="22" spans="1:26" ht="20.100000000000001" customHeight="1" thickBot="1">
      <c r="A22" s="127" t="s">
        <v>69</v>
      </c>
      <c r="B22" s="128">
        <v>388.245</v>
      </c>
      <c r="C22" s="128">
        <v>286.03499999999997</v>
      </c>
      <c r="D22" s="128">
        <v>332.3175</v>
      </c>
      <c r="E22" s="128">
        <v>426.20249999999999</v>
      </c>
      <c r="F22" s="128">
        <v>466.25249999999994</v>
      </c>
      <c r="G22" s="128">
        <v>406.67999999999995</v>
      </c>
      <c r="H22" s="128">
        <v>198.91499999999999</v>
      </c>
      <c r="I22" s="128">
        <v>843.84750000000008</v>
      </c>
      <c r="J22" s="128">
        <v>1649.175</v>
      </c>
      <c r="K22" s="128">
        <v>1866.6712499999999</v>
      </c>
      <c r="M22" s="95">
        <f t="shared" si="0"/>
        <v>0.13188185001591701</v>
      </c>
      <c r="O22" s="127" t="s">
        <v>69</v>
      </c>
      <c r="P22" s="133">
        <f t="shared" si="1"/>
        <v>1.2163491651609615E-2</v>
      </c>
      <c r="Q22" s="133">
        <f t="shared" si="2"/>
        <v>8.0786179289057021E-3</v>
      </c>
      <c r="R22" s="133">
        <f t="shared" si="3"/>
        <v>7.4891357754675644E-3</v>
      </c>
      <c r="S22" s="133">
        <f t="shared" si="4"/>
        <v>9.4889901531710393E-3</v>
      </c>
      <c r="T22" s="133">
        <f t="shared" si="5"/>
        <v>9.5602606138700096E-3</v>
      </c>
      <c r="U22" s="133">
        <f t="shared" si="6"/>
        <v>9.7102029238531739E-3</v>
      </c>
      <c r="V22" s="133">
        <f t="shared" si="7"/>
        <v>4.0420498973142236E-3</v>
      </c>
      <c r="W22" s="133">
        <f t="shared" si="8"/>
        <v>1.4298428885894122E-2</v>
      </c>
      <c r="X22" s="133">
        <f t="shared" si="9"/>
        <v>3.1847981709534207E-2</v>
      </c>
      <c r="Y22" s="133">
        <f t="shared" si="10"/>
        <v>3.5755208852725338E-2</v>
      </c>
    </row>
    <row r="23" spans="1:26" ht="20.100000000000001" customHeight="1">
      <c r="A23" s="126" t="s">
        <v>52</v>
      </c>
      <c r="B23" s="31">
        <v>240.495</v>
      </c>
      <c r="C23" s="31">
        <v>90.472499999999997</v>
      </c>
      <c r="D23" s="31">
        <v>117.69000000000001</v>
      </c>
      <c r="E23" s="31">
        <v>79.027500000000003</v>
      </c>
      <c r="F23" s="31">
        <v>66.457499999999996</v>
      </c>
      <c r="G23" s="31">
        <v>15</v>
      </c>
      <c r="H23" s="31">
        <v>33.75</v>
      </c>
      <c r="I23" s="31">
        <v>208.91249999999999</v>
      </c>
      <c r="J23" s="31">
        <v>105.75</v>
      </c>
      <c r="K23" s="31">
        <v>203.55</v>
      </c>
      <c r="M23" s="32">
        <f t="shared" si="0"/>
        <v>0.92482269503546111</v>
      </c>
      <c r="O23" s="126" t="s">
        <v>52</v>
      </c>
      <c r="P23" s="33">
        <f t="shared" si="1"/>
        <v>7.5345694722503955E-3</v>
      </c>
      <c r="Q23" s="33">
        <f t="shared" si="2"/>
        <v>2.5552563867111411E-3</v>
      </c>
      <c r="R23" s="33">
        <f t="shared" si="3"/>
        <v>2.6522719670639605E-3</v>
      </c>
      <c r="S23" s="33">
        <f t="shared" si="4"/>
        <v>1.759471540710635E-3</v>
      </c>
      <c r="T23" s="33">
        <f t="shared" si="5"/>
        <v>1.3626758456979132E-3</v>
      </c>
      <c r="U23" s="33">
        <f t="shared" si="6"/>
        <v>3.5815147992966856E-4</v>
      </c>
      <c r="V23" s="33">
        <f t="shared" si="7"/>
        <v>6.8581647454618838E-4</v>
      </c>
      <c r="W23" s="33">
        <f t="shared" si="8"/>
        <v>3.5398819391233077E-3</v>
      </c>
      <c r="X23" s="33">
        <f t="shared" si="9"/>
        <v>2.0421871940717283E-3</v>
      </c>
      <c r="Y23" s="33">
        <f t="shared" si="10"/>
        <v>3.8989044064252042E-3</v>
      </c>
      <c r="Z23" s="20"/>
    </row>
    <row r="24" spans="1:26" ht="20.100000000000001" customHeight="1" thickBot="1">
      <c r="A24" s="126" t="s">
        <v>53</v>
      </c>
      <c r="B24" s="31">
        <v>147.75</v>
      </c>
      <c r="C24" s="31">
        <v>195.5625</v>
      </c>
      <c r="D24" s="31">
        <v>214.6275</v>
      </c>
      <c r="E24" s="31">
        <v>347.17500000000001</v>
      </c>
      <c r="F24" s="31">
        <v>399.79499999999996</v>
      </c>
      <c r="G24" s="31">
        <v>391.67999999999995</v>
      </c>
      <c r="H24" s="31">
        <v>165.16499999999999</v>
      </c>
      <c r="I24" s="31">
        <v>634.93500000000006</v>
      </c>
      <c r="J24" s="31">
        <v>1543.425</v>
      </c>
      <c r="K24" s="31">
        <v>1663.1212499999999</v>
      </c>
      <c r="M24" s="130">
        <f t="shared" si="0"/>
        <v>7.7552359201127338E-2</v>
      </c>
      <c r="O24" s="126" t="s">
        <v>53</v>
      </c>
      <c r="P24" s="33">
        <f t="shared" si="1"/>
        <v>4.6289221793592208E-3</v>
      </c>
      <c r="Q24" s="33">
        <f t="shared" si="2"/>
        <v>5.5233615421945628E-3</v>
      </c>
      <c r="R24" s="33">
        <f t="shared" si="3"/>
        <v>4.8368638084036039E-3</v>
      </c>
      <c r="S24" s="33">
        <f t="shared" si="4"/>
        <v>7.7295186124604056E-3</v>
      </c>
      <c r="T24" s="33">
        <f t="shared" si="5"/>
        <v>8.1975847681720979E-3</v>
      </c>
      <c r="U24" s="33">
        <f t="shared" si="6"/>
        <v>9.3520514439235057E-3</v>
      </c>
      <c r="V24" s="33">
        <f t="shared" si="7"/>
        <v>3.3562334227680351E-3</v>
      </c>
      <c r="W24" s="33">
        <f t="shared" si="8"/>
        <v>1.0758546946770815E-2</v>
      </c>
      <c r="X24" s="33">
        <f t="shared" si="9"/>
        <v>2.9805794515462478E-2</v>
      </c>
      <c r="Y24" s="33">
        <f t="shared" si="10"/>
        <v>3.1856304446300138E-2</v>
      </c>
    </row>
    <row r="25" spans="1:26" ht="20.100000000000001" customHeight="1" thickBot="1">
      <c r="A25" s="127" t="s">
        <v>72</v>
      </c>
      <c r="B25" s="128">
        <v>5.3774999999999995</v>
      </c>
      <c r="C25" s="128">
        <v>150.33750000000001</v>
      </c>
      <c r="D25" s="128">
        <v>62.797500000000007</v>
      </c>
      <c r="E25" s="128">
        <v>92.332499999999996</v>
      </c>
      <c r="F25" s="128">
        <v>91.987499999999997</v>
      </c>
      <c r="G25" s="128">
        <v>32.1</v>
      </c>
      <c r="H25" s="128">
        <v>201.6525</v>
      </c>
      <c r="I25" s="128">
        <v>192.54749999999999</v>
      </c>
      <c r="J25" s="128">
        <v>256.875</v>
      </c>
      <c r="K25" s="128">
        <v>469.60500000000002</v>
      </c>
      <c r="M25" s="95">
        <f t="shared" si="0"/>
        <v>0.82814598540145989</v>
      </c>
      <c r="O25" s="127" t="s">
        <v>72</v>
      </c>
      <c r="P25" s="133">
        <f t="shared" si="1"/>
        <v>1.684739696751554E-4</v>
      </c>
      <c r="Q25" s="133">
        <f t="shared" si="2"/>
        <v>4.2460510877580064E-3</v>
      </c>
      <c r="R25" s="133">
        <f t="shared" si="3"/>
        <v>1.4152098636392137E-3</v>
      </c>
      <c r="S25" s="133">
        <f t="shared" si="4"/>
        <v>2.0556946130481754E-3</v>
      </c>
      <c r="T25" s="133">
        <f t="shared" si="5"/>
        <v>1.886154976581075E-3</v>
      </c>
      <c r="U25" s="133">
        <f t="shared" si="6"/>
        <v>7.664441670494908E-4</v>
      </c>
      <c r="V25" s="133">
        <f t="shared" si="7"/>
        <v>4.0976772335829699E-3</v>
      </c>
      <c r="W25" s="133">
        <f t="shared" si="8"/>
        <v>3.2625880101638011E-3</v>
      </c>
      <c r="X25" s="133">
        <f t="shared" si="9"/>
        <v>4.9606320139685602E-3</v>
      </c>
      <c r="Y25" s="133">
        <f t="shared" si="10"/>
        <v>8.9950626567394144E-3</v>
      </c>
    </row>
    <row r="26" spans="1:26" ht="20.100000000000001" customHeight="1">
      <c r="A26" s="126" t="s">
        <v>52</v>
      </c>
      <c r="B26" s="31">
        <v>0.51</v>
      </c>
      <c r="C26" s="31">
        <v>136.41</v>
      </c>
      <c r="D26" s="31">
        <v>24.21</v>
      </c>
      <c r="E26" s="31">
        <v>56.594999999999999</v>
      </c>
      <c r="F26" s="31">
        <v>23.564999999999998</v>
      </c>
      <c r="G26" s="31"/>
      <c r="H26" s="31">
        <v>15</v>
      </c>
      <c r="I26" s="31">
        <v>22.852499999999999</v>
      </c>
      <c r="J26" s="31">
        <v>17.399999999999999</v>
      </c>
      <c r="K26" s="31">
        <v>31.094999999999999</v>
      </c>
      <c r="M26" s="32">
        <f t="shared" si="0"/>
        <v>0.78706896551724148</v>
      </c>
      <c r="O26" s="126" t="s">
        <v>52</v>
      </c>
      <c r="P26" s="33">
        <f t="shared" si="1"/>
        <v>1.5978005492204417E-5</v>
      </c>
      <c r="Q26" s="33">
        <f t="shared" si="2"/>
        <v>3.8526903060185887E-3</v>
      </c>
      <c r="R26" s="33">
        <f t="shared" si="3"/>
        <v>5.4559864323747544E-4</v>
      </c>
      <c r="S26" s="33">
        <f t="shared" si="4"/>
        <v>1.2600334294583326E-3</v>
      </c>
      <c r="T26" s="33">
        <f t="shared" si="5"/>
        <v>4.8318784642623216E-4</v>
      </c>
      <c r="U26" s="33">
        <f t="shared" si="6"/>
        <v>0</v>
      </c>
      <c r="V26" s="33">
        <f t="shared" si="7"/>
        <v>3.0480732202052812E-4</v>
      </c>
      <c r="W26" s="33">
        <f t="shared" si="8"/>
        <v>3.8722025735087842E-4</v>
      </c>
      <c r="X26" s="33">
        <f t="shared" si="9"/>
        <v>3.3601945320896521E-4</v>
      </c>
      <c r="Y26" s="33">
        <f t="shared" si="10"/>
        <v>5.9561008360497038E-4</v>
      </c>
      <c r="Z26" s="20"/>
    </row>
    <row r="27" spans="1:26" ht="20.100000000000001" customHeight="1" thickBot="1">
      <c r="A27" s="126" t="s">
        <v>53</v>
      </c>
      <c r="B27" s="31">
        <v>4.8674999999999997</v>
      </c>
      <c r="C27" s="31">
        <v>13.927499999999998</v>
      </c>
      <c r="D27" s="31">
        <v>38.587500000000006</v>
      </c>
      <c r="E27" s="31">
        <v>35.737499999999997</v>
      </c>
      <c r="F27" s="31">
        <v>68.422499999999999</v>
      </c>
      <c r="G27" s="31">
        <v>32.1</v>
      </c>
      <c r="H27" s="31">
        <v>186.6525</v>
      </c>
      <c r="I27" s="31">
        <v>169.69499999999999</v>
      </c>
      <c r="J27" s="31">
        <v>239.47499999999999</v>
      </c>
      <c r="K27" s="31">
        <v>438.51</v>
      </c>
      <c r="M27" s="130">
        <f t="shared" si="0"/>
        <v>0.83113059818352641</v>
      </c>
      <c r="O27" s="126" t="s">
        <v>53</v>
      </c>
      <c r="P27" s="33">
        <f t="shared" si="1"/>
        <v>1.5249596418295098E-4</v>
      </c>
      <c r="Q27" s="33">
        <f t="shared" si="2"/>
        <v>3.9336078173941711E-4</v>
      </c>
      <c r="R27" s="33">
        <f t="shared" si="3"/>
        <v>8.6961122040173837E-4</v>
      </c>
      <c r="S27" s="33">
        <f t="shared" si="4"/>
        <v>7.956611835898429E-4</v>
      </c>
      <c r="T27" s="33">
        <f t="shared" si="5"/>
        <v>1.4029671301548428E-3</v>
      </c>
      <c r="U27" s="33">
        <f t="shared" si="6"/>
        <v>7.664441670494908E-4</v>
      </c>
      <c r="V27" s="33">
        <f t="shared" si="7"/>
        <v>3.7928699115624422E-3</v>
      </c>
      <c r="W27" s="33">
        <f t="shared" si="8"/>
        <v>2.8753677528129229E-3</v>
      </c>
      <c r="X27" s="33">
        <f t="shared" si="9"/>
        <v>4.6246125607595943E-3</v>
      </c>
      <c r="Y27" s="33">
        <f t="shared" si="10"/>
        <v>8.3994525731344444E-3</v>
      </c>
    </row>
    <row r="28" spans="1:26" ht="20.100000000000001" customHeight="1" thickBot="1">
      <c r="A28" s="127" t="s">
        <v>71</v>
      </c>
      <c r="B28" s="128">
        <v>256.78499999999997</v>
      </c>
      <c r="C28" s="128">
        <v>415.70249999999999</v>
      </c>
      <c r="D28" s="128">
        <v>313.65749999999997</v>
      </c>
      <c r="E28" s="128">
        <v>545.13</v>
      </c>
      <c r="F28" s="128">
        <v>436.40999999999997</v>
      </c>
      <c r="G28" s="128">
        <v>480.72749999999996</v>
      </c>
      <c r="H28" s="128">
        <v>454.40250000000003</v>
      </c>
      <c r="I28" s="128">
        <v>538.95749999999998</v>
      </c>
      <c r="J28" s="128">
        <v>584.99250000000006</v>
      </c>
      <c r="K28" s="128">
        <v>659.56500000000005</v>
      </c>
      <c r="M28" s="95">
        <f t="shared" si="0"/>
        <v>0.12747599328196513</v>
      </c>
      <c r="O28" s="127" t="s">
        <v>71</v>
      </c>
      <c r="P28" s="133">
        <f t="shared" si="1"/>
        <v>8.0449257653249229E-3</v>
      </c>
      <c r="Q28" s="133">
        <f t="shared" si="2"/>
        <v>1.174087670946186E-2</v>
      </c>
      <c r="R28" s="133">
        <f t="shared" si="3"/>
        <v>7.068612409800017E-3</v>
      </c>
      <c r="S28" s="133">
        <f t="shared" si="4"/>
        <v>1.2136796950271594E-2</v>
      </c>
      <c r="T28" s="133">
        <f t="shared" si="5"/>
        <v>8.9483559541214501E-3</v>
      </c>
      <c r="U28" s="133">
        <f t="shared" si="6"/>
        <v>1.1478217704525983E-2</v>
      </c>
      <c r="V28" s="133">
        <f t="shared" si="7"/>
        <v>9.2336806096288693E-3</v>
      </c>
      <c r="W28" s="133">
        <f t="shared" si="8"/>
        <v>9.1322726988813507E-3</v>
      </c>
      <c r="X28" s="133">
        <f t="shared" si="9"/>
        <v>1.1297060918468139E-2</v>
      </c>
      <c r="Y28" s="133">
        <f t="shared" si="10"/>
        <v>1.2633657012153476E-2</v>
      </c>
      <c r="Z28" s="20"/>
    </row>
    <row r="29" spans="1:26" ht="20.100000000000001" customHeight="1">
      <c r="A29" s="126" t="s">
        <v>52</v>
      </c>
      <c r="B29" s="31">
        <v>228.42749999999998</v>
      </c>
      <c r="C29" s="31">
        <v>338.49</v>
      </c>
      <c r="D29" s="31">
        <v>233.83499999999998</v>
      </c>
      <c r="E29" s="31">
        <v>454.15499999999997</v>
      </c>
      <c r="F29" s="31">
        <v>373.755</v>
      </c>
      <c r="G29" s="31">
        <v>359.18999999999994</v>
      </c>
      <c r="H29" s="31">
        <v>322.4325</v>
      </c>
      <c r="I29" s="31">
        <v>385.22250000000003</v>
      </c>
      <c r="J29" s="31">
        <v>413.24250000000001</v>
      </c>
      <c r="K29" s="31">
        <v>433.76249999999999</v>
      </c>
      <c r="M29" s="130">
        <f t="shared" si="0"/>
        <v>4.9656073612951192E-2</v>
      </c>
      <c r="O29" s="126" t="s">
        <v>52</v>
      </c>
      <c r="P29" s="33">
        <f t="shared" si="1"/>
        <v>7.1565016658245578E-3</v>
      </c>
      <c r="Q29" s="33">
        <f t="shared" si="2"/>
        <v>9.560128595295302E-3</v>
      </c>
      <c r="R29" s="33">
        <f t="shared" si="3"/>
        <v>5.269725681182778E-3</v>
      </c>
      <c r="S29" s="33">
        <f t="shared" si="4"/>
        <v>1.0111325773578038E-2</v>
      </c>
      <c r="T29" s="33">
        <f t="shared" si="5"/>
        <v>7.6636483573535499E-3</v>
      </c>
      <c r="U29" s="33">
        <f t="shared" si="6"/>
        <v>8.576295338395842E-3</v>
      </c>
      <c r="V29" s="33">
        <f t="shared" si="7"/>
        <v>6.5519857904922625E-3</v>
      </c>
      <c r="W29" s="33">
        <f t="shared" si="8"/>
        <v>6.5273364221572604E-3</v>
      </c>
      <c r="X29" s="33">
        <f t="shared" si="9"/>
        <v>7.9803171777417144E-3</v>
      </c>
      <c r="Y29" s="33">
        <f t="shared" si="10"/>
        <v>8.3085164460428018E-3</v>
      </c>
    </row>
    <row r="30" spans="1:26" ht="20.100000000000001" customHeight="1" thickBot="1">
      <c r="A30" s="126" t="s">
        <v>53</v>
      </c>
      <c r="B30" s="31">
        <v>28.357500000000002</v>
      </c>
      <c r="C30" s="31">
        <v>77.212500000000006</v>
      </c>
      <c r="D30" s="31">
        <v>79.822499999999991</v>
      </c>
      <c r="E30" s="31">
        <v>90.974999999999994</v>
      </c>
      <c r="F30" s="31">
        <v>62.655000000000001</v>
      </c>
      <c r="G30" s="31">
        <v>121.53749999999999</v>
      </c>
      <c r="H30" s="31">
        <v>131.97</v>
      </c>
      <c r="I30" s="31">
        <v>153.73499999999999</v>
      </c>
      <c r="J30" s="31">
        <v>171.75</v>
      </c>
      <c r="K30" s="31">
        <v>225.80250000000001</v>
      </c>
      <c r="M30" s="32">
        <f t="shared" si="0"/>
        <v>0.31471615720524021</v>
      </c>
      <c r="O30" s="126" t="s">
        <v>53</v>
      </c>
      <c r="P30" s="33">
        <f t="shared" si="1"/>
        <v>8.8842409950036624E-4</v>
      </c>
      <c r="Q30" s="33">
        <f t="shared" si="2"/>
        <v>2.1807481141665592E-3</v>
      </c>
      <c r="R30" s="33">
        <f t="shared" si="3"/>
        <v>1.7988867286172397E-3</v>
      </c>
      <c r="S30" s="33">
        <f t="shared" si="4"/>
        <v>2.0254711766935561E-3</v>
      </c>
      <c r="T30" s="33">
        <f t="shared" si="5"/>
        <v>1.2847075967679007E-3</v>
      </c>
      <c r="U30" s="33">
        <f t="shared" si="6"/>
        <v>2.9019223661301396E-3</v>
      </c>
      <c r="V30" s="33">
        <f t="shared" si="7"/>
        <v>2.6816948191366067E-3</v>
      </c>
      <c r="W30" s="33">
        <f t="shared" si="8"/>
        <v>2.6049362767240911E-3</v>
      </c>
      <c r="X30" s="33">
        <f t="shared" si="9"/>
        <v>3.3167437407264238E-3</v>
      </c>
      <c r="Y30" s="33">
        <f t="shared" si="10"/>
        <v>4.3251405661106712E-3</v>
      </c>
      <c r="Z30" s="20"/>
    </row>
    <row r="31" spans="1:26" ht="20.100000000000001" customHeight="1" thickBot="1">
      <c r="A31" s="127" t="s">
        <v>73</v>
      </c>
      <c r="B31" s="128"/>
      <c r="C31" s="128"/>
      <c r="D31" s="128"/>
      <c r="E31" s="128"/>
      <c r="F31" s="128"/>
      <c r="G31" s="128">
        <v>10.5</v>
      </c>
      <c r="H31" s="128">
        <v>107.3625</v>
      </c>
      <c r="I31" s="128">
        <v>51.629999999999995</v>
      </c>
      <c r="J31" s="128">
        <v>102.39</v>
      </c>
      <c r="K31" s="128">
        <v>128.72999999999999</v>
      </c>
      <c r="M31" s="132">
        <f t="shared" si="0"/>
        <v>0.25725168473483728</v>
      </c>
      <c r="O31" s="127" t="s">
        <v>73</v>
      </c>
      <c r="P31" s="133">
        <f t="shared" si="1"/>
        <v>0</v>
      </c>
      <c r="Q31" s="133">
        <f t="shared" si="2"/>
        <v>0</v>
      </c>
      <c r="R31" s="133">
        <f t="shared" si="3"/>
        <v>0</v>
      </c>
      <c r="S31" s="133">
        <f t="shared" si="4"/>
        <v>0</v>
      </c>
      <c r="T31" s="133">
        <f t="shared" si="5"/>
        <v>0</v>
      </c>
      <c r="U31" s="133">
        <f t="shared" si="6"/>
        <v>2.5070603595076803E-4</v>
      </c>
      <c r="V31" s="133">
        <f t="shared" si="7"/>
        <v>2.1816584073619302E-3</v>
      </c>
      <c r="W31" s="133">
        <f t="shared" si="8"/>
        <v>8.7483565855052414E-4</v>
      </c>
      <c r="X31" s="133">
        <f t="shared" si="9"/>
        <v>1.9773006789693074E-3</v>
      </c>
      <c r="Y31" s="133">
        <f t="shared" si="10"/>
        <v>2.4657625361784153E-3</v>
      </c>
    </row>
    <row r="32" spans="1:26" ht="20.100000000000001" customHeight="1">
      <c r="A32" s="126" t="s">
        <v>53</v>
      </c>
      <c r="B32" s="31"/>
      <c r="C32" s="31"/>
      <c r="D32" s="31"/>
      <c r="E32" s="31"/>
      <c r="F32" s="31"/>
      <c r="G32" s="31">
        <v>10.5</v>
      </c>
      <c r="H32" s="31">
        <v>107.3625</v>
      </c>
      <c r="I32" s="31">
        <v>51.629999999999995</v>
      </c>
      <c r="J32" s="31">
        <v>102.39</v>
      </c>
      <c r="K32" s="31">
        <v>128.72999999999999</v>
      </c>
      <c r="M32" s="130"/>
      <c r="O32" s="126" t="s">
        <v>53</v>
      </c>
      <c r="P32" s="33">
        <f t="shared" si="1"/>
        <v>0</v>
      </c>
      <c r="Q32" s="33">
        <f t="shared" si="2"/>
        <v>0</v>
      </c>
      <c r="R32" s="33">
        <f t="shared" si="3"/>
        <v>0</v>
      </c>
      <c r="S32" s="33">
        <f t="shared" si="4"/>
        <v>0</v>
      </c>
      <c r="T32" s="33">
        <f t="shared" si="5"/>
        <v>0</v>
      </c>
      <c r="U32" s="33">
        <f t="shared" si="6"/>
        <v>2.5070603595076803E-4</v>
      </c>
      <c r="V32" s="33">
        <f t="shared" si="7"/>
        <v>2.1816584073619302E-3</v>
      </c>
      <c r="W32" s="33">
        <f t="shared" si="8"/>
        <v>8.7483565855052414E-4</v>
      </c>
      <c r="X32" s="33">
        <f t="shared" si="9"/>
        <v>1.9773006789693074E-3</v>
      </c>
      <c r="Y32" s="33">
        <f t="shared" si="10"/>
        <v>2.4657625361784153E-3</v>
      </c>
    </row>
    <row r="33" spans="1:26" ht="20.100000000000001" customHeight="1">
      <c r="A33" s="150" t="s">
        <v>0</v>
      </c>
      <c r="B33" s="151">
        <f>B4+B7+B9+B11+B14+B19+B22++B25+B28+B31+B16</f>
        <v>31918.877499999999</v>
      </c>
      <c r="C33" s="151">
        <f t="shared" ref="C33:K33" si="11">C4+C7+C9+C11+C14+C19+C22++C25+C28+C31+C16</f>
        <v>35406.427500000005</v>
      </c>
      <c r="D33" s="151">
        <f t="shared" si="11"/>
        <v>44373.277500000011</v>
      </c>
      <c r="E33" s="151">
        <f t="shared" si="11"/>
        <v>44915.474999999999</v>
      </c>
      <c r="F33" s="151">
        <f t="shared" si="11"/>
        <v>48769.852500000008</v>
      </c>
      <c r="G33" s="151">
        <f t="shared" si="11"/>
        <v>41881.72</v>
      </c>
      <c r="H33" s="151">
        <f t="shared" si="11"/>
        <v>49211.416249999995</v>
      </c>
      <c r="I33" s="151">
        <f t="shared" si="11"/>
        <v>59016.798749999994</v>
      </c>
      <c r="J33" s="151">
        <f t="shared" si="11"/>
        <v>51782.716250000005</v>
      </c>
      <c r="K33" s="151">
        <f t="shared" si="11"/>
        <v>52206.973750000012</v>
      </c>
      <c r="M33" s="37">
        <f t="shared" si="0"/>
        <v>8.1930329407933853E-3</v>
      </c>
      <c r="O33" s="150" t="s">
        <v>0</v>
      </c>
      <c r="P33" s="154">
        <f t="shared" si="1"/>
        <v>1</v>
      </c>
      <c r="Q33" s="154">
        <f t="shared" si="2"/>
        <v>1</v>
      </c>
      <c r="R33" s="154">
        <f t="shared" si="3"/>
        <v>1</v>
      </c>
      <c r="S33" s="154">
        <f t="shared" si="4"/>
        <v>1</v>
      </c>
      <c r="T33" s="154">
        <f t="shared" si="5"/>
        <v>1</v>
      </c>
      <c r="U33" s="154">
        <f t="shared" si="6"/>
        <v>1</v>
      </c>
      <c r="V33" s="154">
        <f t="shared" si="7"/>
        <v>1</v>
      </c>
      <c r="W33" s="154">
        <f t="shared" si="7"/>
        <v>1.1992501587474633</v>
      </c>
      <c r="X33" s="154">
        <f t="shared" si="9"/>
        <v>1</v>
      </c>
      <c r="Y33" s="154">
        <f t="shared" si="10"/>
        <v>1</v>
      </c>
      <c r="Z33" s="129"/>
    </row>
    <row r="34" spans="1:26" ht="20.100000000000001" customHeight="1">
      <c r="A34" s="126" t="s">
        <v>52</v>
      </c>
      <c r="B34" s="14">
        <f t="shared" ref="B34:H34" si="12">B5+B8+B10+B12+B15+B17+B20+B23+B26+B29</f>
        <v>23583.714999999997</v>
      </c>
      <c r="C34" s="14">
        <f t="shared" si="12"/>
        <v>21975.787500000002</v>
      </c>
      <c r="D34" s="14">
        <f t="shared" si="12"/>
        <v>31049.3475</v>
      </c>
      <c r="E34" s="14">
        <f t="shared" si="12"/>
        <v>32055.21</v>
      </c>
      <c r="F34" s="14">
        <f t="shared" si="12"/>
        <v>39504.254999999997</v>
      </c>
      <c r="G34" s="14">
        <f t="shared" si="12"/>
        <v>35589.322500000002</v>
      </c>
      <c r="H34" s="14">
        <f t="shared" si="12"/>
        <v>41558.676249999997</v>
      </c>
      <c r="I34" s="14">
        <f t="shared" ref="I34:K34" si="13">I5+I8+I10+I12+I15+I17+I20+I23+I26+I29</f>
        <v>50741.182500000003</v>
      </c>
      <c r="J34" s="14">
        <f t="shared" si="13"/>
        <v>42780.267500000009</v>
      </c>
      <c r="K34" s="14">
        <f t="shared" si="13"/>
        <v>43215.825000000004</v>
      </c>
      <c r="M34" s="32">
        <f t="shared" si="0"/>
        <v>1.0181271073164638E-2</v>
      </c>
      <c r="O34" s="126" t="s">
        <v>52</v>
      </c>
      <c r="P34" s="153">
        <f t="shared" si="1"/>
        <v>0.73886417215016409</v>
      </c>
      <c r="Q34" s="153">
        <f t="shared" si="2"/>
        <v>0.62067226353181215</v>
      </c>
      <c r="R34" s="153">
        <f t="shared" si="3"/>
        <v>0.69973076701399828</v>
      </c>
      <c r="S34" s="153">
        <f t="shared" si="4"/>
        <v>0.71367852616497984</v>
      </c>
      <c r="T34" s="153">
        <f t="shared" si="5"/>
        <v>0.81001382975271441</v>
      </c>
      <c r="U34" s="153">
        <f t="shared" si="6"/>
        <v>0.84975790153795028</v>
      </c>
      <c r="V34" s="153">
        <f t="shared" si="7"/>
        <v>0.8444925876320416</v>
      </c>
      <c r="W34" s="153">
        <f t="shared" si="7"/>
        <v>1.0310855969319925</v>
      </c>
      <c r="X34" s="153">
        <f t="shared" si="9"/>
        <v>0.82614954560248677</v>
      </c>
      <c r="Y34" s="153">
        <f t="shared" si="10"/>
        <v>0.82777877926701304</v>
      </c>
    </row>
    <row r="35" spans="1:26" ht="20.100000000000001" customHeight="1">
      <c r="A35" s="126" t="s">
        <v>53</v>
      </c>
      <c r="B35" s="14">
        <f t="shared" ref="B35:H35" si="14">B6+B13+B18+B21+B24+B27+B30+B32</f>
        <v>8335.1625000000004</v>
      </c>
      <c r="C35" s="14">
        <f t="shared" si="14"/>
        <v>13430.64</v>
      </c>
      <c r="D35" s="14">
        <f t="shared" si="14"/>
        <v>13323.929999999998</v>
      </c>
      <c r="E35" s="14">
        <f t="shared" si="14"/>
        <v>12860.264999999998</v>
      </c>
      <c r="F35" s="14">
        <f t="shared" si="14"/>
        <v>9265.5975000000017</v>
      </c>
      <c r="G35" s="14">
        <f t="shared" si="14"/>
        <v>6292.3975000000019</v>
      </c>
      <c r="H35" s="14">
        <f t="shared" si="14"/>
        <v>7652.7400000000016</v>
      </c>
      <c r="I35" s="14">
        <f t="shared" ref="I35:K35" si="15">I6+I13+I18+I21+I24+I27+I30+I32</f>
        <v>8275.6162499999973</v>
      </c>
      <c r="J35" s="14">
        <f t="shared" si="15"/>
        <v>9002.4487499999977</v>
      </c>
      <c r="K35" s="14">
        <f t="shared" si="15"/>
        <v>8991.1487500000003</v>
      </c>
      <c r="M35" s="32">
        <f t="shared" si="0"/>
        <v>-1.255214032737199E-3</v>
      </c>
      <c r="O35" s="126" t="s">
        <v>53</v>
      </c>
      <c r="P35" s="153">
        <f t="shared" si="1"/>
        <v>0.26113582784983591</v>
      </c>
      <c r="Q35" s="153">
        <f t="shared" si="2"/>
        <v>0.37932773646818779</v>
      </c>
      <c r="R35" s="153">
        <f t="shared" si="3"/>
        <v>0.30026923298600144</v>
      </c>
      <c r="S35" s="153">
        <f t="shared" si="4"/>
        <v>0.28632147383502005</v>
      </c>
      <c r="T35" s="153">
        <f t="shared" si="5"/>
        <v>0.18998617024728545</v>
      </c>
      <c r="U35" s="153">
        <f t="shared" si="6"/>
        <v>0.15024209846204983</v>
      </c>
      <c r="V35" s="153">
        <f t="shared" si="7"/>
        <v>0.15550741236795848</v>
      </c>
      <c r="W35" s="153">
        <f t="shared" si="7"/>
        <v>0.16816456181547099</v>
      </c>
      <c r="X35" s="153">
        <f t="shared" si="9"/>
        <v>0.17385045439751332</v>
      </c>
      <c r="Y35" s="153">
        <f t="shared" si="10"/>
        <v>0.17222122073298682</v>
      </c>
    </row>
    <row r="36" spans="1:26" ht="21.95" customHeight="1">
      <c r="M36" s="32"/>
    </row>
    <row r="38" spans="1:26">
      <c r="A38" t="s">
        <v>54</v>
      </c>
    </row>
    <row r="40" spans="1:26">
      <c r="B40" s="31"/>
      <c r="C40" s="31"/>
      <c r="D40" s="31"/>
      <c r="E40" s="31"/>
      <c r="F40" s="31"/>
      <c r="G40" s="31"/>
      <c r="H40" s="31"/>
      <c r="I40" s="31"/>
      <c r="J40" s="31"/>
      <c r="K40" s="31"/>
    </row>
  </sheetData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72471027-BCA3-441D-B1CE-155D861713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M4:M36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45"/>
  <sheetViews>
    <sheetView showGridLines="0" topLeftCell="I31" workbookViewId="0">
      <selection activeCell="V45" sqref="V45:W45"/>
    </sheetView>
  </sheetViews>
  <sheetFormatPr defaultRowHeight="15"/>
  <cols>
    <col min="1" max="1" width="24.5703125" customWidth="1"/>
    <col min="12" max="12" width="1.7109375" customWidth="1"/>
    <col min="13" max="13" width="11.28515625" customWidth="1"/>
    <col min="14" max="14" width="5" customWidth="1"/>
    <col min="15" max="15" width="25.140625" customWidth="1"/>
  </cols>
  <sheetData>
    <row r="1" spans="1:25">
      <c r="A1" s="20" t="s">
        <v>46</v>
      </c>
    </row>
    <row r="3" spans="1:25" ht="29.25" customHeight="1">
      <c r="A3" s="29" t="s">
        <v>1</v>
      </c>
      <c r="B3" s="29">
        <v>2015</v>
      </c>
      <c r="C3" s="29">
        <v>2016</v>
      </c>
      <c r="D3" s="29">
        <v>2017</v>
      </c>
      <c r="E3" s="29">
        <v>2018</v>
      </c>
      <c r="F3" s="29">
        <v>2019</v>
      </c>
      <c r="G3" s="29">
        <v>2020</v>
      </c>
      <c r="H3" s="29">
        <v>2021</v>
      </c>
      <c r="I3" s="29">
        <v>2022</v>
      </c>
      <c r="J3" s="29">
        <v>2023</v>
      </c>
      <c r="K3" s="29">
        <v>2024</v>
      </c>
      <c r="M3" s="102" t="s">
        <v>87</v>
      </c>
      <c r="O3" s="29" t="s">
        <v>1</v>
      </c>
      <c r="P3" s="29">
        <v>2015</v>
      </c>
      <c r="Q3" s="29">
        <v>2016</v>
      </c>
      <c r="R3" s="29">
        <v>2017</v>
      </c>
      <c r="S3" s="29">
        <v>2018</v>
      </c>
      <c r="T3" s="29">
        <v>2019</v>
      </c>
      <c r="U3" s="29">
        <v>2020</v>
      </c>
      <c r="V3" s="29">
        <v>2021</v>
      </c>
      <c r="W3" s="29">
        <v>2022</v>
      </c>
      <c r="X3" s="29">
        <v>2023</v>
      </c>
      <c r="Y3" s="29">
        <v>2024</v>
      </c>
    </row>
    <row r="4" spans="1:25" ht="20.100000000000001" customHeight="1">
      <c r="A4" t="s">
        <v>65</v>
      </c>
      <c r="B4" s="31">
        <v>13015.477500000003</v>
      </c>
      <c r="C4" s="31">
        <v>13036.537499999999</v>
      </c>
      <c r="D4" s="31">
        <v>17087.13</v>
      </c>
      <c r="E4" s="31">
        <v>16343.954999999998</v>
      </c>
      <c r="F4" s="31">
        <v>23803.530000000002</v>
      </c>
      <c r="G4" s="31">
        <v>16186.6075</v>
      </c>
      <c r="H4" s="31">
        <v>21959.891250000008</v>
      </c>
      <c r="I4" s="31">
        <v>23131.436249999992</v>
      </c>
      <c r="J4" s="31">
        <v>21604.766250000001</v>
      </c>
      <c r="K4" s="31">
        <v>22698.389999999992</v>
      </c>
      <c r="M4" s="32">
        <f>(K4-J4)/J4</f>
        <v>5.0619559468734893E-2</v>
      </c>
      <c r="O4" t="s">
        <v>65</v>
      </c>
      <c r="P4" s="33">
        <f t="shared" ref="P4:P14" si="0">B4/$B$15</f>
        <v>0.40776739407580997</v>
      </c>
      <c r="Q4" s="33">
        <f t="shared" ref="Q4:Q14" si="1">C4/$C$15</f>
        <v>0.36819691848323294</v>
      </c>
      <c r="R4" s="33">
        <f t="shared" ref="R4:R14" si="2">D4/$D$15</f>
        <v>0.38507703200422821</v>
      </c>
      <c r="S4" s="33">
        <f t="shared" ref="S4:S14" si="3">E4/$E$15</f>
        <v>0.36388249261529571</v>
      </c>
      <c r="T4" s="33">
        <f t="shared" ref="T4:T14" si="4">F4/$F$15</f>
        <v>0.48807877776542374</v>
      </c>
      <c r="U4" s="33">
        <f t="shared" ref="U4:U14" si="5">G4/$G$15</f>
        <v>0.38648382874437825</v>
      </c>
      <c r="V4" s="33">
        <f>H4/$H$15</f>
        <v>0.44623570958496872</v>
      </c>
      <c r="W4" s="33">
        <f>I4/$I$15</f>
        <v>0.39194664468309531</v>
      </c>
      <c r="X4" s="33">
        <f t="shared" ref="X4:X14" si="6">J4/$J$15</f>
        <v>0.41721964034669579</v>
      </c>
      <c r="Y4" s="33">
        <f t="shared" ref="Y4:Y14" si="7">K4/$K$15</f>
        <v>0.43477697268365395</v>
      </c>
    </row>
    <row r="5" spans="1:25" ht="20.100000000000001" customHeight="1">
      <c r="A5" t="s">
        <v>66</v>
      </c>
      <c r="B5" s="31">
        <v>8488.125</v>
      </c>
      <c r="C5" s="31">
        <v>7656.81</v>
      </c>
      <c r="D5" s="31">
        <v>13374.3225</v>
      </c>
      <c r="E5" s="31">
        <v>16491.802500000002</v>
      </c>
      <c r="F5" s="31">
        <v>11398.785000000002</v>
      </c>
      <c r="G5" s="31">
        <v>10564.8225</v>
      </c>
      <c r="H5" s="31">
        <v>15179.04</v>
      </c>
      <c r="I5" s="31">
        <v>20959.852499999997</v>
      </c>
      <c r="J5" s="31">
        <v>14558.032500000001</v>
      </c>
      <c r="K5" s="31">
        <v>14232.442500000001</v>
      </c>
      <c r="M5" s="32">
        <f t="shared" ref="M5:M15" si="8">(K5-J5)/J5</f>
        <v>-2.2364972739276418E-2</v>
      </c>
      <c r="O5" t="s">
        <v>66</v>
      </c>
      <c r="P5" s="33">
        <f t="shared" si="0"/>
        <v>0.26592805464415226</v>
      </c>
      <c r="Q5" s="33">
        <f t="shared" si="1"/>
        <v>0.21625480288854332</v>
      </c>
      <c r="R5" s="33">
        <f t="shared" si="2"/>
        <v>0.30140488270220739</v>
      </c>
      <c r="S5" s="33">
        <f t="shared" si="3"/>
        <v>0.36717417549296766</v>
      </c>
      <c r="T5" s="33">
        <f t="shared" si="4"/>
        <v>0.2337260503299656</v>
      </c>
      <c r="U5" s="33">
        <f t="shared" si="5"/>
        <v>0.25225378757128414</v>
      </c>
      <c r="V5" s="33">
        <f t="shared" ref="V5:V14" si="9">H5/$H$15</f>
        <v>0.30844550221616518</v>
      </c>
      <c r="W5" s="33">
        <f t="shared" ref="W5:W14" si="10">I5/$I$15</f>
        <v>0.35515061717914681</v>
      </c>
      <c r="X5" s="33">
        <f t="shared" si="6"/>
        <v>0.28113690347404285</v>
      </c>
      <c r="Y5" s="33">
        <f t="shared" si="7"/>
        <v>0.27261573459810051</v>
      </c>
    </row>
    <row r="6" spans="1:25" ht="20.100000000000001" customHeight="1">
      <c r="A6" t="s">
        <v>67</v>
      </c>
      <c r="B6" s="31">
        <v>5955.6924999999992</v>
      </c>
      <c r="C6" s="31">
        <v>9452.505000000001</v>
      </c>
      <c r="D6" s="31">
        <v>8774.8349999999973</v>
      </c>
      <c r="E6" s="31">
        <v>6388.4475000000002</v>
      </c>
      <c r="F6" s="31">
        <v>7760.1225000000004</v>
      </c>
      <c r="G6" s="31">
        <v>9156.4125000000004</v>
      </c>
      <c r="H6" s="31">
        <v>6505.0199999999995</v>
      </c>
      <c r="I6" s="31">
        <v>8202.3075000000008</v>
      </c>
      <c r="J6" s="31">
        <v>7244.04</v>
      </c>
      <c r="K6" s="31">
        <v>6165.9299999999994</v>
      </c>
      <c r="M6" s="32">
        <f t="shared" si="8"/>
        <v>-0.14882717378700291</v>
      </c>
      <c r="O6" t="s">
        <v>67</v>
      </c>
      <c r="P6" s="33">
        <f t="shared" si="0"/>
        <v>0.18658840681349148</v>
      </c>
      <c r="Q6" s="33">
        <f t="shared" si="1"/>
        <v>0.26697144183778493</v>
      </c>
      <c r="R6" s="33">
        <f t="shared" si="2"/>
        <v>0.19775043662258207</v>
      </c>
      <c r="S6" s="33">
        <f t="shared" si="3"/>
        <v>0.14223266034701848</v>
      </c>
      <c r="T6" s="33">
        <f t="shared" si="4"/>
        <v>0.15911720257919579</v>
      </c>
      <c r="U6" s="33">
        <f t="shared" si="5"/>
        <v>0.21862551251476783</v>
      </c>
      <c r="V6" s="33">
        <f t="shared" si="9"/>
        <v>0.13218518172599839</v>
      </c>
      <c r="W6" s="33">
        <f t="shared" si="10"/>
        <v>0.1389825892581136</v>
      </c>
      <c r="X6" s="33">
        <f t="shared" si="6"/>
        <v>0.13989300918528003</v>
      </c>
      <c r="Y6" s="33">
        <f t="shared" si="7"/>
        <v>0.11810548585953996</v>
      </c>
    </row>
    <row r="7" spans="1:25" ht="20.100000000000001" customHeight="1">
      <c r="A7" t="s">
        <v>68</v>
      </c>
      <c r="B7" s="31">
        <v>2810.8799999999997</v>
      </c>
      <c r="C7" s="31">
        <v>3205.8224999999993</v>
      </c>
      <c r="D7" s="31">
        <v>3343.8224999999993</v>
      </c>
      <c r="E7" s="31">
        <v>3535.4475000000007</v>
      </c>
      <c r="F7" s="31">
        <v>3586.0649999999991</v>
      </c>
      <c r="G7" s="31">
        <v>3913.0124999999998</v>
      </c>
      <c r="H7" s="31">
        <v>3230.0349999999994</v>
      </c>
      <c r="I7" s="31">
        <v>3777.6449999999991</v>
      </c>
      <c r="J7" s="31">
        <v>4641.7250000000004</v>
      </c>
      <c r="K7" s="31">
        <v>4810.0750000000016</v>
      </c>
      <c r="M7" s="32">
        <f t="shared" si="8"/>
        <v>3.6268844018118536E-2</v>
      </c>
      <c r="O7" t="s">
        <v>68</v>
      </c>
      <c r="P7" s="33">
        <f t="shared" si="0"/>
        <v>8.8063247211622661E-2</v>
      </c>
      <c r="Q7" s="33">
        <f t="shared" si="1"/>
        <v>9.0543517840087059E-2</v>
      </c>
      <c r="R7" s="33">
        <f t="shared" si="2"/>
        <v>7.5356671591364846E-2</v>
      </c>
      <c r="S7" s="33">
        <f t="shared" si="3"/>
        <v>7.8713349908912253E-2</v>
      </c>
      <c r="T7" s="33">
        <f t="shared" si="4"/>
        <v>7.3530363865668816E-2</v>
      </c>
      <c r="U7" s="33">
        <f t="shared" si="5"/>
        <v>9.3430081190552836E-2</v>
      </c>
      <c r="V7" s="33">
        <f t="shared" si="9"/>
        <v>6.5635887892171757E-2</v>
      </c>
      <c r="W7" s="33">
        <f t="shared" si="10"/>
        <v>6.4009656233683793E-2</v>
      </c>
      <c r="X7" s="33">
        <f t="shared" si="6"/>
        <v>8.9638499795769211E-2</v>
      </c>
      <c r="Y7" s="33">
        <f t="shared" si="7"/>
        <v>9.2134721752570481E-2</v>
      </c>
    </row>
    <row r="8" spans="1:25" ht="20.100000000000001" customHeight="1">
      <c r="A8" s="1" t="s">
        <v>69</v>
      </c>
      <c r="B8" s="31">
        <v>388.245</v>
      </c>
      <c r="C8" s="31">
        <v>286.03499999999997</v>
      </c>
      <c r="D8" s="31">
        <v>332.3175</v>
      </c>
      <c r="E8" s="31">
        <v>426.20249999999999</v>
      </c>
      <c r="F8" s="31">
        <v>466.25249999999994</v>
      </c>
      <c r="G8" s="31">
        <v>406.67999999999995</v>
      </c>
      <c r="H8" s="31">
        <v>198.91499999999999</v>
      </c>
      <c r="I8" s="31">
        <v>843.84749999999997</v>
      </c>
      <c r="J8" s="31">
        <v>1649.175</v>
      </c>
      <c r="K8" s="31">
        <v>1866.6712499999999</v>
      </c>
      <c r="M8" s="32">
        <f t="shared" si="8"/>
        <v>0.13188185001591701</v>
      </c>
      <c r="O8" s="1" t="s">
        <v>69</v>
      </c>
      <c r="P8" s="33">
        <f t="shared" si="0"/>
        <v>1.2163491651609617E-2</v>
      </c>
      <c r="Q8" s="33">
        <f t="shared" si="1"/>
        <v>8.0786179289057021E-3</v>
      </c>
      <c r="R8" s="33">
        <f t="shared" si="2"/>
        <v>7.4891357754675652E-3</v>
      </c>
      <c r="S8" s="33">
        <f t="shared" si="3"/>
        <v>9.4889901531710393E-3</v>
      </c>
      <c r="T8" s="33">
        <f t="shared" si="4"/>
        <v>9.5602606138700096E-3</v>
      </c>
      <c r="U8" s="33">
        <f t="shared" si="5"/>
        <v>9.7102029238531756E-3</v>
      </c>
      <c r="V8" s="33">
        <f t="shared" si="9"/>
        <v>4.0420498973142236E-3</v>
      </c>
      <c r="W8" s="33">
        <f t="shared" si="10"/>
        <v>1.429842888589412E-2</v>
      </c>
      <c r="X8" s="33">
        <f t="shared" si="6"/>
        <v>3.1847981709534207E-2</v>
      </c>
      <c r="Y8" s="33">
        <f t="shared" si="7"/>
        <v>3.5755208852725345E-2</v>
      </c>
    </row>
    <row r="9" spans="1:25" ht="20.100000000000001" customHeight="1">
      <c r="A9" t="s">
        <v>70</v>
      </c>
      <c r="B9" s="31">
        <v>742.32</v>
      </c>
      <c r="C9" s="31">
        <v>987.35249999999996</v>
      </c>
      <c r="D9" s="31">
        <v>997.81499999999994</v>
      </c>
      <c r="E9" s="31">
        <v>1092.1574999999998</v>
      </c>
      <c r="F9" s="31">
        <v>1181.2049999999997</v>
      </c>
      <c r="G9" s="31">
        <v>905.78249999999991</v>
      </c>
      <c r="H9" s="31">
        <v>1104.1225000000002</v>
      </c>
      <c r="I9" s="31">
        <v>1285.08</v>
      </c>
      <c r="J9" s="31">
        <v>1136.0700000000002</v>
      </c>
      <c r="K9" s="31">
        <v>1138.8150000000001</v>
      </c>
      <c r="M9" s="32">
        <f t="shared" si="8"/>
        <v>2.4162243523725567E-3</v>
      </c>
      <c r="O9" t="s">
        <v>70</v>
      </c>
      <c r="P9" s="33">
        <f t="shared" si="0"/>
        <v>2.3256456935241542E-2</v>
      </c>
      <c r="Q9" s="33">
        <f t="shared" si="1"/>
        <v>2.7886250314296743E-2</v>
      </c>
      <c r="R9" s="33">
        <f t="shared" si="2"/>
        <v>2.2486844700619645E-2</v>
      </c>
      <c r="S9" s="33">
        <f t="shared" si="3"/>
        <v>2.4315839919315109E-2</v>
      </c>
      <c r="T9" s="33">
        <f t="shared" si="4"/>
        <v>2.4219983031525456E-2</v>
      </c>
      <c r="U9" s="33">
        <f t="shared" si="5"/>
        <v>2.1627156191293004E-2</v>
      </c>
      <c r="V9" s="33">
        <f t="shared" si="9"/>
        <v>2.2436308160507377E-2</v>
      </c>
      <c r="W9" s="33">
        <f t="shared" si="10"/>
        <v>2.177481712357365E-2</v>
      </c>
      <c r="X9" s="33">
        <f t="shared" si="6"/>
        <v>2.1939173575121217E-2</v>
      </c>
      <c r="Y9" s="33">
        <f t="shared" si="7"/>
        <v>2.1813465102447159E-2</v>
      </c>
    </row>
    <row r="10" spans="1:25" ht="20.100000000000001" customHeight="1">
      <c r="A10" t="s">
        <v>71</v>
      </c>
      <c r="B10" s="31">
        <v>256.78499999999997</v>
      </c>
      <c r="C10" s="31">
        <v>415.70249999999999</v>
      </c>
      <c r="D10" s="31">
        <v>313.65750000000003</v>
      </c>
      <c r="E10" s="31">
        <v>545.12999999999988</v>
      </c>
      <c r="F10" s="31">
        <v>436.40999999999997</v>
      </c>
      <c r="G10" s="31">
        <v>480.72749999999996</v>
      </c>
      <c r="H10" s="31">
        <v>454.40250000000009</v>
      </c>
      <c r="I10" s="31">
        <v>538.95749999999998</v>
      </c>
      <c r="J10" s="31">
        <v>584.99249999999995</v>
      </c>
      <c r="K10" s="31">
        <v>659.56500000000005</v>
      </c>
      <c r="M10" s="32">
        <f t="shared" si="8"/>
        <v>0.12747599328196535</v>
      </c>
      <c r="O10" t="s">
        <v>71</v>
      </c>
      <c r="P10" s="33">
        <f t="shared" si="0"/>
        <v>8.0449257653249246E-3</v>
      </c>
      <c r="Q10" s="33">
        <f t="shared" si="1"/>
        <v>1.174087670946186E-2</v>
      </c>
      <c r="R10" s="33">
        <f t="shared" si="2"/>
        <v>7.0686124098000196E-3</v>
      </c>
      <c r="S10" s="33">
        <f t="shared" si="3"/>
        <v>1.2136796950271591E-2</v>
      </c>
      <c r="T10" s="33">
        <f t="shared" si="4"/>
        <v>8.9483559541214484E-3</v>
      </c>
      <c r="U10" s="33">
        <f t="shared" si="5"/>
        <v>1.1478217704525985E-2</v>
      </c>
      <c r="V10" s="33">
        <f t="shared" si="9"/>
        <v>9.233680609628871E-3</v>
      </c>
      <c r="W10" s="33">
        <f t="shared" si="10"/>
        <v>9.1322726988813507E-3</v>
      </c>
      <c r="X10" s="33">
        <f t="shared" si="6"/>
        <v>1.1297060918468136E-2</v>
      </c>
      <c r="Y10" s="33">
        <f t="shared" si="7"/>
        <v>1.2633657012153477E-2</v>
      </c>
    </row>
    <row r="11" spans="1:25" ht="20.100000000000001" customHeight="1">
      <c r="A11" t="s">
        <v>72</v>
      </c>
      <c r="B11" s="31">
        <v>5.3774999999999995</v>
      </c>
      <c r="C11" s="31">
        <v>150.33749999999998</v>
      </c>
      <c r="D11" s="31">
        <v>62.797500000000007</v>
      </c>
      <c r="E11" s="31">
        <v>92.33250000000001</v>
      </c>
      <c r="F11" s="31">
        <v>91.987499999999997</v>
      </c>
      <c r="G11" s="31">
        <v>32.1</v>
      </c>
      <c r="H11" s="31">
        <v>201.6525</v>
      </c>
      <c r="I11" s="31">
        <v>192.54749999999999</v>
      </c>
      <c r="J11" s="31">
        <v>256.875</v>
      </c>
      <c r="K11" s="31">
        <v>469.60500000000002</v>
      </c>
      <c r="M11" s="32">
        <f t="shared" si="8"/>
        <v>0.82814598540145989</v>
      </c>
      <c r="O11" t="s">
        <v>72</v>
      </c>
      <c r="P11" s="33">
        <f t="shared" si="0"/>
        <v>1.6847396967515542E-4</v>
      </c>
      <c r="Q11" s="33">
        <f t="shared" si="1"/>
        <v>4.2460510877580055E-3</v>
      </c>
      <c r="R11" s="33">
        <f t="shared" si="2"/>
        <v>1.4152098636392139E-3</v>
      </c>
      <c r="S11" s="33">
        <f t="shared" si="3"/>
        <v>2.0556946130481759E-3</v>
      </c>
      <c r="T11" s="33">
        <f t="shared" si="4"/>
        <v>1.8861549765810748E-3</v>
      </c>
      <c r="U11" s="33">
        <f t="shared" si="5"/>
        <v>7.6644416704949091E-4</v>
      </c>
      <c r="V11" s="33">
        <f t="shared" si="9"/>
        <v>4.0976772335829699E-3</v>
      </c>
      <c r="W11" s="33">
        <f t="shared" si="10"/>
        <v>3.2625880101638011E-3</v>
      </c>
      <c r="X11" s="33">
        <f t="shared" si="6"/>
        <v>4.9606320139685602E-3</v>
      </c>
      <c r="Y11" s="33">
        <f t="shared" si="7"/>
        <v>8.9950626567394162E-3</v>
      </c>
    </row>
    <row r="12" spans="1:25" ht="20.100000000000001" customHeight="1">
      <c r="A12" t="s">
        <v>73</v>
      </c>
      <c r="B12" s="31"/>
      <c r="C12" s="31"/>
      <c r="D12" s="31"/>
      <c r="E12" s="31"/>
      <c r="F12" s="31"/>
      <c r="G12" s="31">
        <v>10.5</v>
      </c>
      <c r="H12" s="31">
        <v>107.3625</v>
      </c>
      <c r="I12" s="31">
        <v>51.629999999999995</v>
      </c>
      <c r="J12" s="31">
        <v>102.39</v>
      </c>
      <c r="K12" s="31">
        <v>128.72999999999999</v>
      </c>
      <c r="M12" s="32">
        <f t="shared" si="8"/>
        <v>0.25725168473483728</v>
      </c>
      <c r="O12" t="s">
        <v>73</v>
      </c>
      <c r="P12" s="33">
        <f t="shared" si="0"/>
        <v>0</v>
      </c>
      <c r="Q12" s="33">
        <f t="shared" si="1"/>
        <v>0</v>
      </c>
      <c r="R12" s="33">
        <f t="shared" si="2"/>
        <v>0</v>
      </c>
      <c r="S12" s="33">
        <f t="shared" si="3"/>
        <v>0</v>
      </c>
      <c r="T12" s="33">
        <f t="shared" si="4"/>
        <v>0</v>
      </c>
      <c r="U12" s="33">
        <f t="shared" si="5"/>
        <v>2.5070603595076803E-4</v>
      </c>
      <c r="V12" s="33">
        <f t="shared" si="9"/>
        <v>2.1816584073619302E-3</v>
      </c>
      <c r="W12" s="33">
        <f t="shared" si="10"/>
        <v>8.7483565855052414E-4</v>
      </c>
      <c r="X12" s="33">
        <f t="shared" si="6"/>
        <v>1.9773006789693074E-3</v>
      </c>
      <c r="Y12" s="33">
        <f t="shared" si="7"/>
        <v>2.4657625361784157E-3</v>
      </c>
    </row>
    <row r="13" spans="1:25" ht="20.100000000000001" customHeight="1">
      <c r="A13" t="s">
        <v>74</v>
      </c>
      <c r="B13" s="31"/>
      <c r="C13" s="31"/>
      <c r="D13" s="31"/>
      <c r="E13" s="31"/>
      <c r="F13" s="31">
        <v>45.494999999999997</v>
      </c>
      <c r="G13" s="31"/>
      <c r="H13" s="31">
        <v>165</v>
      </c>
      <c r="I13" s="31">
        <v>19.995000000000001</v>
      </c>
      <c r="J13" s="31">
        <v>4.6500000000000004</v>
      </c>
      <c r="K13" s="31">
        <v>36.75</v>
      </c>
      <c r="M13" s="32">
        <f t="shared" si="8"/>
        <v>6.903225806451613</v>
      </c>
      <c r="O13" t="s">
        <v>74</v>
      </c>
      <c r="P13" s="33">
        <f t="shared" si="0"/>
        <v>0</v>
      </c>
      <c r="Q13" s="33">
        <f t="shared" si="1"/>
        <v>0</v>
      </c>
      <c r="R13" s="33">
        <f t="shared" si="2"/>
        <v>0</v>
      </c>
      <c r="S13" s="33">
        <f t="shared" si="3"/>
        <v>0</v>
      </c>
      <c r="T13" s="33">
        <f t="shared" si="4"/>
        <v>9.3285088364784342E-4</v>
      </c>
      <c r="U13" s="33">
        <f t="shared" si="5"/>
        <v>0</v>
      </c>
      <c r="V13" s="33">
        <f t="shared" si="9"/>
        <v>3.3528805422258097E-3</v>
      </c>
      <c r="W13" s="33">
        <f t="shared" si="10"/>
        <v>3.3880183987444767E-4</v>
      </c>
      <c r="X13" s="33">
        <f t="shared" si="6"/>
        <v>8.9798302150671748E-5</v>
      </c>
      <c r="Y13" s="33">
        <f t="shared" si="7"/>
        <v>7.0392894589106495E-4</v>
      </c>
    </row>
    <row r="14" spans="1:25" ht="20.100000000000001" customHeight="1">
      <c r="A14" t="s">
        <v>75</v>
      </c>
      <c r="B14" s="31">
        <v>255.97499999999999</v>
      </c>
      <c r="C14" s="31">
        <v>215.32499999999999</v>
      </c>
      <c r="D14" s="31">
        <v>86.58</v>
      </c>
      <c r="E14" s="31"/>
      <c r="F14" s="31"/>
      <c r="G14" s="31">
        <v>225.07499999999999</v>
      </c>
      <c r="H14" s="31">
        <v>105.97499999999999</v>
      </c>
      <c r="I14" s="31">
        <v>13.5</v>
      </c>
      <c r="J14" s="31"/>
      <c r="K14" s="31"/>
      <c r="M14" s="32"/>
      <c r="O14" t="s">
        <v>75</v>
      </c>
      <c r="P14" s="33">
        <f t="shared" si="0"/>
        <v>8.0195489330725997E-3</v>
      </c>
      <c r="Q14" s="33">
        <f t="shared" si="1"/>
        <v>6.0815229099292767E-3</v>
      </c>
      <c r="R14" s="33">
        <f t="shared" si="2"/>
        <v>1.9511743300908975E-3</v>
      </c>
      <c r="S14" s="33">
        <f t="shared" si="3"/>
        <v>0</v>
      </c>
      <c r="T14" s="33">
        <f t="shared" si="4"/>
        <v>0</v>
      </c>
      <c r="U14" s="33">
        <f t="shared" si="5"/>
        <v>5.3740629563446777E-3</v>
      </c>
      <c r="V14" s="33">
        <f t="shared" si="9"/>
        <v>2.1534637300750312E-3</v>
      </c>
      <c r="W14" s="33">
        <f t="shared" si="10"/>
        <v>2.2874842902250779E-4</v>
      </c>
      <c r="X14" s="33">
        <f t="shared" si="6"/>
        <v>0</v>
      </c>
      <c r="Y14" s="33">
        <f t="shared" si="7"/>
        <v>0</v>
      </c>
    </row>
    <row r="15" spans="1:25" ht="21.95" customHeight="1">
      <c r="A15" s="35" t="s">
        <v>0</v>
      </c>
      <c r="B15" s="36">
        <f>SUM(B4:B14)</f>
        <v>31918.877499999995</v>
      </c>
      <c r="C15" s="36">
        <f t="shared" ref="C15:K15" si="11">SUM(C4:C14)</f>
        <v>35406.427500000005</v>
      </c>
      <c r="D15" s="36">
        <f t="shared" si="11"/>
        <v>44373.277500000004</v>
      </c>
      <c r="E15" s="36">
        <f t="shared" si="11"/>
        <v>44915.474999999999</v>
      </c>
      <c r="F15" s="36">
        <f t="shared" si="11"/>
        <v>48769.852500000015</v>
      </c>
      <c r="G15" s="36">
        <f t="shared" si="11"/>
        <v>41881.719999999994</v>
      </c>
      <c r="H15" s="36">
        <f t="shared" si="11"/>
        <v>49211.416249999995</v>
      </c>
      <c r="I15" s="36">
        <f t="shared" si="11"/>
        <v>59016.798749999994</v>
      </c>
      <c r="J15" s="36">
        <f t="shared" si="11"/>
        <v>51782.716250000005</v>
      </c>
      <c r="K15" s="36">
        <f t="shared" si="11"/>
        <v>52206.973750000005</v>
      </c>
      <c r="L15" s="20"/>
      <c r="M15" s="37">
        <f t="shared" si="8"/>
        <v>8.1930329407932448E-3</v>
      </c>
      <c r="O15" s="35" t="s">
        <v>12</v>
      </c>
      <c r="P15" s="38">
        <f>SUM(P4:P14)</f>
        <v>1.0000000000000002</v>
      </c>
      <c r="Q15" s="38">
        <f t="shared" ref="Q15:Y15" si="12">SUM(Q4:Q14)</f>
        <v>0.99999999999999989</v>
      </c>
      <c r="R15" s="38">
        <f>SUM(R4:R14)</f>
        <v>0.99999999999999989</v>
      </c>
      <c r="S15" s="38">
        <f>SUM(S4:S14)</f>
        <v>1</v>
      </c>
      <c r="T15" s="38">
        <f t="shared" ref="T15:W15" si="13">SUM(T4:T14)</f>
        <v>0.99999999999999989</v>
      </c>
      <c r="U15" s="38">
        <f t="shared" si="13"/>
        <v>1</v>
      </c>
      <c r="V15" s="38">
        <f t="shared" si="13"/>
        <v>1.0000000000000004</v>
      </c>
      <c r="W15" s="38">
        <f t="shared" si="13"/>
        <v>1</v>
      </c>
      <c r="X15" s="38">
        <f t="shared" si="12"/>
        <v>1</v>
      </c>
      <c r="Y15" s="38">
        <f t="shared" si="12"/>
        <v>0.99999999999999978</v>
      </c>
    </row>
    <row r="18" spans="1:25" ht="15" customHeight="1">
      <c r="A18" s="20" t="s">
        <v>55</v>
      </c>
    </row>
    <row r="19" spans="1:25" ht="15" customHeight="1"/>
    <row r="20" spans="1:25" ht="29.25" customHeight="1">
      <c r="A20" s="29" t="s">
        <v>1</v>
      </c>
      <c r="B20" s="29">
        <v>2015</v>
      </c>
      <c r="C20" s="29">
        <v>2016</v>
      </c>
      <c r="D20" s="29">
        <v>2017</v>
      </c>
      <c r="E20" s="29">
        <v>2018</v>
      </c>
      <c r="F20" s="29">
        <v>2019</v>
      </c>
      <c r="G20" s="29">
        <v>2020</v>
      </c>
      <c r="H20" s="29">
        <v>2021</v>
      </c>
      <c r="I20" s="29">
        <v>2022</v>
      </c>
      <c r="J20" s="29">
        <v>2023</v>
      </c>
      <c r="K20" s="29">
        <v>2024</v>
      </c>
      <c r="M20" s="102" t="s">
        <v>87</v>
      </c>
      <c r="O20" s="29" t="s">
        <v>1</v>
      </c>
      <c r="P20" s="29">
        <v>2015</v>
      </c>
      <c r="Q20" s="29">
        <v>2016</v>
      </c>
      <c r="R20" s="29">
        <v>2017</v>
      </c>
      <c r="S20" s="29">
        <v>2018</v>
      </c>
      <c r="T20" s="29">
        <v>2019</v>
      </c>
      <c r="U20" s="29">
        <v>2020</v>
      </c>
      <c r="V20" s="29">
        <v>2021</v>
      </c>
      <c r="W20" s="29">
        <v>2022</v>
      </c>
      <c r="X20" s="29">
        <v>2023</v>
      </c>
      <c r="Y20" s="29">
        <v>2024</v>
      </c>
    </row>
    <row r="21" spans="1:25" ht="20.100000000000001" customHeight="1">
      <c r="A21" t="s">
        <v>65</v>
      </c>
      <c r="B21" s="31">
        <v>11232.217500000001</v>
      </c>
      <c r="C21" s="31">
        <v>8962.2000000000025</v>
      </c>
      <c r="D21" s="31">
        <v>13023.345000000003</v>
      </c>
      <c r="E21" s="31">
        <v>10924.312499999998</v>
      </c>
      <c r="F21" s="31">
        <v>15944.602500000001</v>
      </c>
      <c r="G21" s="31">
        <v>11831.362500000001</v>
      </c>
      <c r="H21" s="31">
        <v>16093.353750000004</v>
      </c>
      <c r="I21" s="31">
        <v>17060.227499999994</v>
      </c>
      <c r="J21" s="31">
        <v>16344.780000000002</v>
      </c>
      <c r="K21" s="31">
        <v>18061.454999999994</v>
      </c>
      <c r="M21" s="32">
        <f>(K21-J21)/J21</f>
        <v>0.10502894502097868</v>
      </c>
      <c r="O21" t="s">
        <v>65</v>
      </c>
      <c r="P21" s="33">
        <f>B21/$B$31</f>
        <v>0.47627006601801297</v>
      </c>
      <c r="Q21" s="33">
        <f>C21/$C$31</f>
        <v>0.40782156270850367</v>
      </c>
      <c r="R21" s="33">
        <f>D21/$D$31</f>
        <v>0.41944021528954845</v>
      </c>
      <c r="S21" s="33">
        <f>E21/$E$31</f>
        <v>0.34079678467244479</v>
      </c>
      <c r="T21" s="33">
        <f>F21/$F$31</f>
        <v>0.40361734451136971</v>
      </c>
      <c r="U21" s="33">
        <f>G21/$G$31</f>
        <v>0.3324413523185219</v>
      </c>
      <c r="V21" s="33">
        <f>H21/$H$31</f>
        <v>0.38724413773886757</v>
      </c>
      <c r="W21" s="33">
        <f>I21/$I$31</f>
        <v>0.33622053447414224</v>
      </c>
      <c r="X21" s="33">
        <f>J21/$J$31</f>
        <v>0.38206352964015483</v>
      </c>
      <c r="Y21" s="33">
        <f>K21/$K$31</f>
        <v>0.41793613797723395</v>
      </c>
    </row>
    <row r="22" spans="1:25" ht="20.100000000000001" customHeight="1">
      <c r="A22" t="s">
        <v>66</v>
      </c>
      <c r="B22" s="31">
        <v>8488.125</v>
      </c>
      <c r="C22" s="31">
        <v>7656.81</v>
      </c>
      <c r="D22" s="31">
        <v>13374.3225</v>
      </c>
      <c r="E22" s="31">
        <v>16491.802500000002</v>
      </c>
      <c r="F22" s="31">
        <v>11398.785000000002</v>
      </c>
      <c r="G22" s="31">
        <v>10564.8225</v>
      </c>
      <c r="H22" s="31">
        <v>15179.04</v>
      </c>
      <c r="I22" s="31">
        <v>20959.852500000001</v>
      </c>
      <c r="J22" s="31">
        <v>14558.032499999999</v>
      </c>
      <c r="K22" s="31">
        <v>14232.442500000001</v>
      </c>
      <c r="M22" s="32">
        <f t="shared" ref="M22:M31" si="14">(K22-J22)/J22</f>
        <v>-2.2364972739276297E-2</v>
      </c>
      <c r="O22" t="s">
        <v>66</v>
      </c>
      <c r="P22" s="33">
        <f t="shared" ref="P22:P30" si="15">B22/$B$31</f>
        <v>0.3599146699321969</v>
      </c>
      <c r="Q22" s="33">
        <f t="shared" ref="Q22:Q30" si="16">C22/$C$31</f>
        <v>0.34842027845418505</v>
      </c>
      <c r="R22" s="33">
        <f t="shared" ref="R22:R30" si="17">D22/$D$31</f>
        <v>0.43074407602285364</v>
      </c>
      <c r="S22" s="33">
        <f t="shared" ref="S22:S30" si="18">E22/$E$31</f>
        <v>0.51448118730153392</v>
      </c>
      <c r="T22" s="33">
        <f t="shared" ref="T22:T30" si="19">F22/$F$31</f>
        <v>0.28854575285624295</v>
      </c>
      <c r="U22" s="33">
        <f t="shared" ref="U22:U30" si="20">G22/$G$31</f>
        <v>0.29685371223349355</v>
      </c>
      <c r="V22" s="33">
        <f t="shared" ref="V22:V30" si="21">H22/$H$31</f>
        <v>0.36524358737244433</v>
      </c>
      <c r="W22" s="33">
        <f t="shared" ref="W22:W30" si="22">I22/$I$31</f>
        <v>0.41307378873166783</v>
      </c>
      <c r="X22" s="33">
        <f t="shared" ref="X22:X30" si="23">J22/$J$31</f>
        <v>0.34029783708107947</v>
      </c>
      <c r="Y22" s="33">
        <f t="shared" ref="Y22:Y30" si="24">K22/$K$31</f>
        <v>0.32933404603521976</v>
      </c>
    </row>
    <row r="23" spans="1:25" ht="20.100000000000001" customHeight="1">
      <c r="A23" t="s">
        <v>67</v>
      </c>
      <c r="B23" s="31">
        <v>238.4425</v>
      </c>
      <c r="C23" s="31">
        <v>1013.76</v>
      </c>
      <c r="D23" s="31">
        <v>272.90249999999997</v>
      </c>
      <c r="E23" s="31">
        <v>65.197499999999991</v>
      </c>
      <c r="F23" s="31">
        <v>7760.1225000000004</v>
      </c>
      <c r="G23" s="31">
        <v>9156.4125000000004</v>
      </c>
      <c r="H23" s="31">
        <v>6505.0199999999995</v>
      </c>
      <c r="I23" s="31">
        <v>8202.3075000000008</v>
      </c>
      <c r="J23" s="31">
        <v>7244.04</v>
      </c>
      <c r="K23" s="31">
        <v>6165.9299999999994</v>
      </c>
      <c r="M23" s="32">
        <f t="shared" si="14"/>
        <v>-0.14882717378700291</v>
      </c>
      <c r="O23" t="s">
        <v>67</v>
      </c>
      <c r="P23" s="33">
        <f t="shared" si="15"/>
        <v>1.0110472417089506E-2</v>
      </c>
      <c r="Q23" s="33">
        <f t="shared" si="16"/>
        <v>4.6130770057728303E-2</v>
      </c>
      <c r="R23" s="33">
        <f t="shared" si="17"/>
        <v>8.7893151377818803E-3</v>
      </c>
      <c r="S23" s="33">
        <f t="shared" si="18"/>
        <v>2.0339127399258963E-3</v>
      </c>
      <c r="T23" s="33">
        <f t="shared" si="19"/>
        <v>0.19643763690772043</v>
      </c>
      <c r="U23" s="33">
        <f t="shared" si="20"/>
        <v>0.25727976417646048</v>
      </c>
      <c r="V23" s="33">
        <f t="shared" si="21"/>
        <v>0.15652615980519832</v>
      </c>
      <c r="W23" s="33">
        <f t="shared" si="22"/>
        <v>0.16164990833629075</v>
      </c>
      <c r="X23" s="33">
        <f t="shared" si="23"/>
        <v>0.16933133950132498</v>
      </c>
      <c r="Y23" s="33">
        <f t="shared" si="24"/>
        <v>0.14267759553358059</v>
      </c>
    </row>
    <row r="24" spans="1:25" ht="20.100000000000001" customHeight="1">
      <c r="A24" t="s">
        <v>68</v>
      </c>
      <c r="B24" s="31">
        <v>2368.7024999999999</v>
      </c>
      <c r="C24" s="31">
        <v>2679.9674999999997</v>
      </c>
      <c r="D24" s="31">
        <v>2918.6475</v>
      </c>
      <c r="E24" s="31">
        <v>2891.9625000000005</v>
      </c>
      <c r="F24" s="31">
        <v>2710.2674999999999</v>
      </c>
      <c r="G24" s="31">
        <v>2696.3774999999996</v>
      </c>
      <c r="H24" s="31">
        <v>2034.9824999999996</v>
      </c>
      <c r="I24" s="31">
        <v>2583.2324999999996</v>
      </c>
      <c r="J24" s="31">
        <v>2956.3025000000002</v>
      </c>
      <c r="K24" s="31">
        <v>2912.0249999999992</v>
      </c>
      <c r="M24" s="32">
        <f t="shared" si="14"/>
        <v>-1.4977323869935858E-2</v>
      </c>
      <c r="O24" t="s">
        <v>68</v>
      </c>
      <c r="P24" s="33">
        <f t="shared" si="15"/>
        <v>0.10043805651484511</v>
      </c>
      <c r="Q24" s="33">
        <f t="shared" si="16"/>
        <v>0.12195091984758223</v>
      </c>
      <c r="R24" s="33">
        <f t="shared" si="17"/>
        <v>9.4000284547042415E-2</v>
      </c>
      <c r="S24" s="33">
        <f t="shared" si="18"/>
        <v>9.0218173582391148E-2</v>
      </c>
      <c r="T24" s="33">
        <f t="shared" si="19"/>
        <v>6.8606976640870704E-2</v>
      </c>
      <c r="U24" s="33">
        <f t="shared" si="20"/>
        <v>7.5763664790190907E-2</v>
      </c>
      <c r="V24" s="33">
        <f t="shared" si="21"/>
        <v>4.8966489879474918E-2</v>
      </c>
      <c r="W24" s="33">
        <f t="shared" si="22"/>
        <v>5.0909978300170668E-2</v>
      </c>
      <c r="X24" s="33">
        <f t="shared" si="23"/>
        <v>6.9104348167060903E-2</v>
      </c>
      <c r="Y24" s="33">
        <f t="shared" si="24"/>
        <v>6.7383302297248732E-2</v>
      </c>
    </row>
    <row r="25" spans="1:25" ht="20.100000000000001" customHeight="1">
      <c r="A25" s="1" t="s">
        <v>70</v>
      </c>
      <c r="B25" s="31">
        <v>742.32</v>
      </c>
      <c r="C25" s="31">
        <v>987.35249999999996</v>
      </c>
      <c r="D25" s="31">
        <v>997.81499999999994</v>
      </c>
      <c r="E25" s="31">
        <v>1092.1574999999998</v>
      </c>
      <c r="F25" s="31">
        <v>1181.2049999999997</v>
      </c>
      <c r="G25" s="31">
        <v>905.78249999999991</v>
      </c>
      <c r="H25" s="31">
        <v>1104.1225000000002</v>
      </c>
      <c r="I25" s="31">
        <v>1285.08</v>
      </c>
      <c r="J25" s="31">
        <v>1136.07</v>
      </c>
      <c r="K25" s="31">
        <v>1138.8150000000001</v>
      </c>
      <c r="M25" s="32">
        <f t="shared" si="14"/>
        <v>2.4162243523727575E-3</v>
      </c>
      <c r="O25" s="1" t="s">
        <v>70</v>
      </c>
      <c r="P25" s="33">
        <f t="shared" si="15"/>
        <v>3.147595703221482E-2</v>
      </c>
      <c r="Q25" s="33">
        <f t="shared" si="16"/>
        <v>4.4929106636110307E-2</v>
      </c>
      <c r="R25" s="33">
        <f t="shared" si="17"/>
        <v>3.2136424122922391E-2</v>
      </c>
      <c r="S25" s="33">
        <f t="shared" si="18"/>
        <v>3.4071138513832845E-2</v>
      </c>
      <c r="T25" s="33">
        <f t="shared" si="19"/>
        <v>2.9900703101476019E-2</v>
      </c>
      <c r="U25" s="33">
        <f t="shared" si="20"/>
        <v>2.545096215304463E-2</v>
      </c>
      <c r="V25" s="33">
        <f t="shared" si="21"/>
        <v>2.6567797620839769E-2</v>
      </c>
      <c r="W25" s="33">
        <f t="shared" si="22"/>
        <v>2.5326173665739853E-2</v>
      </c>
      <c r="X25" s="33">
        <f t="shared" si="23"/>
        <v>2.6555934929579389E-2</v>
      </c>
      <c r="Y25" s="33">
        <f t="shared" si="24"/>
        <v>2.6351805154708956E-2</v>
      </c>
    </row>
    <row r="26" spans="1:25" ht="20.100000000000001" customHeight="1">
      <c r="A26" t="s">
        <v>71</v>
      </c>
      <c r="B26" s="31">
        <v>228.42749999999998</v>
      </c>
      <c r="C26" s="31">
        <v>338.49</v>
      </c>
      <c r="D26" s="31">
        <v>233.83499999999998</v>
      </c>
      <c r="E26" s="31">
        <v>454.15499999999997</v>
      </c>
      <c r="F26" s="31">
        <v>373.755</v>
      </c>
      <c r="G26" s="31">
        <v>359.18999999999994</v>
      </c>
      <c r="H26" s="31">
        <v>322.4325</v>
      </c>
      <c r="I26" s="31">
        <v>385.22250000000008</v>
      </c>
      <c r="J26" s="31">
        <v>413.24250000000001</v>
      </c>
      <c r="K26" s="31">
        <v>433.76249999999999</v>
      </c>
      <c r="M26" s="32">
        <f t="shared" si="14"/>
        <v>4.9656073612951192E-2</v>
      </c>
      <c r="O26" t="s">
        <v>71</v>
      </c>
      <c r="P26" s="33">
        <f t="shared" si="15"/>
        <v>9.6858149786833853E-3</v>
      </c>
      <c r="Q26" s="33">
        <f t="shared" si="16"/>
        <v>1.5402860989623238E-2</v>
      </c>
      <c r="R26" s="33">
        <f t="shared" si="17"/>
        <v>7.5310761361410249E-3</v>
      </c>
      <c r="S26" s="33">
        <f t="shared" si="18"/>
        <v>1.4167899695556509E-2</v>
      </c>
      <c r="T26" s="33">
        <f t="shared" si="19"/>
        <v>9.4611327311450357E-3</v>
      </c>
      <c r="U26" s="33">
        <f t="shared" si="20"/>
        <v>1.0092633822967545E-2</v>
      </c>
      <c r="V26" s="33">
        <f t="shared" si="21"/>
        <v>7.7584882170061908E-3</v>
      </c>
      <c r="W26" s="33">
        <f t="shared" si="22"/>
        <v>7.5919101806505998E-3</v>
      </c>
      <c r="X26" s="33">
        <f t="shared" si="23"/>
        <v>9.6596520814181443E-3</v>
      </c>
      <c r="Y26" s="33">
        <f t="shared" si="24"/>
        <v>1.003712181822284E-2</v>
      </c>
    </row>
    <row r="27" spans="1:25" ht="20.100000000000001" customHeight="1">
      <c r="A27" t="s">
        <v>69</v>
      </c>
      <c r="B27" s="31">
        <v>240.495</v>
      </c>
      <c r="C27" s="31">
        <v>90.472499999999997</v>
      </c>
      <c r="D27" s="31">
        <v>117.69000000000001</v>
      </c>
      <c r="E27" s="31">
        <v>79.027500000000003</v>
      </c>
      <c r="F27" s="31">
        <v>66.457499999999996</v>
      </c>
      <c r="G27" s="31">
        <v>15</v>
      </c>
      <c r="H27" s="31">
        <v>33.75</v>
      </c>
      <c r="I27" s="31">
        <v>208.91249999999999</v>
      </c>
      <c r="J27" s="31">
        <v>105.75</v>
      </c>
      <c r="K27" s="31">
        <v>203.55</v>
      </c>
      <c r="M27" s="32">
        <f t="shared" si="14"/>
        <v>0.92482269503546111</v>
      </c>
      <c r="O27" t="s">
        <v>69</v>
      </c>
      <c r="P27" s="33">
        <f t="shared" si="15"/>
        <v>1.0197502810731899E-2</v>
      </c>
      <c r="Q27" s="33">
        <f t="shared" si="16"/>
        <v>4.1169173118369472E-3</v>
      </c>
      <c r="R27" s="33">
        <f t="shared" si="17"/>
        <v>3.7904178179589769E-3</v>
      </c>
      <c r="S27" s="33">
        <f t="shared" si="18"/>
        <v>2.4653558657079461E-3</v>
      </c>
      <c r="T27" s="33">
        <f t="shared" si="19"/>
        <v>1.6822871359047269E-3</v>
      </c>
      <c r="U27" s="33">
        <f t="shared" si="20"/>
        <v>4.2147472742702522E-4</v>
      </c>
      <c r="V27" s="33">
        <f t="shared" si="21"/>
        <v>8.1210478882854222E-4</v>
      </c>
      <c r="W27" s="33">
        <f t="shared" si="22"/>
        <v>4.1172178042953572E-3</v>
      </c>
      <c r="X27" s="33">
        <f t="shared" si="23"/>
        <v>2.4719340523057737E-3</v>
      </c>
      <c r="Y27" s="33">
        <f t="shared" si="24"/>
        <v>4.7100801616074672E-3</v>
      </c>
    </row>
    <row r="28" spans="1:25" ht="20.100000000000001" customHeight="1">
      <c r="A28" t="s">
        <v>74</v>
      </c>
      <c r="B28" s="31"/>
      <c r="C28" s="31"/>
      <c r="D28" s="31"/>
      <c r="E28" s="31"/>
      <c r="F28" s="31">
        <v>45.494999999999997</v>
      </c>
      <c r="G28" s="31"/>
      <c r="H28" s="31">
        <v>165</v>
      </c>
      <c r="I28" s="31">
        <v>19.995000000000001</v>
      </c>
      <c r="J28" s="31">
        <v>4.6500000000000004</v>
      </c>
      <c r="K28" s="31">
        <v>36.75</v>
      </c>
      <c r="M28" s="32">
        <f t="shared" si="14"/>
        <v>6.903225806451613</v>
      </c>
      <c r="O28" t="s">
        <v>74</v>
      </c>
      <c r="P28" s="33">
        <f t="shared" si="15"/>
        <v>0</v>
      </c>
      <c r="Q28" s="33">
        <f t="shared" si="16"/>
        <v>0</v>
      </c>
      <c r="R28" s="33">
        <f t="shared" si="17"/>
        <v>0</v>
      </c>
      <c r="S28" s="33">
        <f t="shared" si="18"/>
        <v>0</v>
      </c>
      <c r="T28" s="33">
        <f t="shared" si="19"/>
        <v>1.151648094616643E-3</v>
      </c>
      <c r="U28" s="33">
        <f t="shared" si="20"/>
        <v>0</v>
      </c>
      <c r="V28" s="33">
        <f t="shared" si="21"/>
        <v>3.9702900787173178E-3</v>
      </c>
      <c r="W28" s="33">
        <f t="shared" si="22"/>
        <v>3.9405861304079779E-4</v>
      </c>
      <c r="X28" s="33">
        <f t="shared" si="23"/>
        <v>1.0869497251273617E-4</v>
      </c>
      <c r="Y28" s="33">
        <f t="shared" si="24"/>
        <v>8.5038293264099439E-4</v>
      </c>
    </row>
    <row r="29" spans="1:25" ht="20.100000000000001" customHeight="1">
      <c r="A29" t="s">
        <v>72</v>
      </c>
      <c r="B29" s="31">
        <v>0.51</v>
      </c>
      <c r="C29" s="31">
        <v>136.41</v>
      </c>
      <c r="D29" s="31">
        <v>24.21</v>
      </c>
      <c r="E29" s="31">
        <v>56.594999999999999</v>
      </c>
      <c r="F29" s="31">
        <v>23.564999999999998</v>
      </c>
      <c r="G29" s="31"/>
      <c r="H29" s="31">
        <v>15</v>
      </c>
      <c r="I29" s="31">
        <v>22.852499999999999</v>
      </c>
      <c r="J29" s="31">
        <v>17.399999999999999</v>
      </c>
      <c r="K29" s="31">
        <v>31.094999999999999</v>
      </c>
      <c r="M29" s="32">
        <f t="shared" si="14"/>
        <v>0.78706896551724148</v>
      </c>
      <c r="O29" t="s">
        <v>72</v>
      </c>
      <c r="P29" s="33">
        <f t="shared" si="15"/>
        <v>2.1625091721130454E-5</v>
      </c>
      <c r="Q29" s="33">
        <f t="shared" si="16"/>
        <v>6.2072860870173588E-3</v>
      </c>
      <c r="R29" s="33">
        <f t="shared" si="17"/>
        <v>7.7972653048506094E-4</v>
      </c>
      <c r="S29" s="33">
        <f t="shared" si="18"/>
        <v>1.765547628607019E-3</v>
      </c>
      <c r="T29" s="33">
        <f t="shared" si="19"/>
        <v>5.9651802065372437E-4</v>
      </c>
      <c r="U29" s="33">
        <f t="shared" si="20"/>
        <v>0</v>
      </c>
      <c r="V29" s="33">
        <f t="shared" si="21"/>
        <v>3.6093546170157432E-4</v>
      </c>
      <c r="W29" s="33">
        <f t="shared" si="22"/>
        <v>4.5037381617978647E-4</v>
      </c>
      <c r="X29" s="33">
        <f t="shared" si="23"/>
        <v>4.0672957456378689E-4</v>
      </c>
      <c r="Y29" s="33">
        <f t="shared" si="24"/>
        <v>7.1952808953664545E-4</v>
      </c>
    </row>
    <row r="30" spans="1:25" ht="20.100000000000001" customHeight="1">
      <c r="A30" t="s">
        <v>75</v>
      </c>
      <c r="B30" s="31">
        <v>44.475000000000001</v>
      </c>
      <c r="C30" s="31">
        <v>110.325</v>
      </c>
      <c r="D30" s="31">
        <v>86.58</v>
      </c>
      <c r="E30" s="31"/>
      <c r="F30" s="31"/>
      <c r="G30" s="31">
        <v>60.375</v>
      </c>
      <c r="H30" s="31">
        <v>105.97499999999999</v>
      </c>
      <c r="I30" s="31">
        <v>13.5</v>
      </c>
      <c r="J30" s="31"/>
      <c r="K30" s="31"/>
      <c r="M30" s="32"/>
      <c r="O30" t="s">
        <v>75</v>
      </c>
      <c r="P30" s="33">
        <f t="shared" si="15"/>
        <v>1.8858352045044646E-3</v>
      </c>
      <c r="Q30" s="33">
        <f t="shared" si="16"/>
        <v>5.020297907412874E-3</v>
      </c>
      <c r="R30" s="33">
        <f t="shared" si="17"/>
        <v>2.7884643952662772E-3</v>
      </c>
      <c r="S30" s="33">
        <f t="shared" si="18"/>
        <v>0</v>
      </c>
      <c r="T30" s="33">
        <f t="shared" si="19"/>
        <v>0</v>
      </c>
      <c r="U30" s="33">
        <f t="shared" si="20"/>
        <v>1.6964357778937766E-3</v>
      </c>
      <c r="V30" s="33">
        <f t="shared" si="21"/>
        <v>2.5500090369216222E-3</v>
      </c>
      <c r="W30" s="33">
        <f t="shared" si="22"/>
        <v>2.66056077821994E-4</v>
      </c>
      <c r="X30" s="33">
        <f t="shared" si="23"/>
        <v>0</v>
      </c>
      <c r="Y30" s="33">
        <f t="shared" si="24"/>
        <v>0</v>
      </c>
    </row>
    <row r="31" spans="1:25" ht="21.75" customHeight="1">
      <c r="A31" s="35" t="s">
        <v>0</v>
      </c>
      <c r="B31" s="36">
        <f>SUM(B21:B30)</f>
        <v>23583.714999999997</v>
      </c>
      <c r="C31" s="36">
        <f t="shared" ref="C31:K31" si="25">SUM(C21:C30)</f>
        <v>21975.787500000002</v>
      </c>
      <c r="D31" s="36">
        <f t="shared" si="25"/>
        <v>31049.3475</v>
      </c>
      <c r="E31" s="36">
        <f t="shared" si="25"/>
        <v>32055.21</v>
      </c>
      <c r="F31" s="36">
        <f t="shared" si="25"/>
        <v>39504.255000000005</v>
      </c>
      <c r="G31" s="36">
        <f t="shared" si="25"/>
        <v>35589.322500000009</v>
      </c>
      <c r="H31" s="36">
        <f t="shared" si="25"/>
        <v>41558.676249999997</v>
      </c>
      <c r="I31" s="36">
        <f t="shared" si="25"/>
        <v>50741.182500000003</v>
      </c>
      <c r="J31" s="36">
        <f t="shared" si="25"/>
        <v>42780.267500000002</v>
      </c>
      <c r="K31" s="36">
        <f t="shared" si="25"/>
        <v>43215.824999999997</v>
      </c>
      <c r="L31" s="20"/>
      <c r="M31" s="37">
        <f t="shared" si="14"/>
        <v>1.018127107316464E-2</v>
      </c>
      <c r="O31" s="35" t="s">
        <v>12</v>
      </c>
      <c r="P31" s="38">
        <f t="shared" ref="P31:Y31" si="26">SUM(P21:P30)</f>
        <v>1.0000000000000002</v>
      </c>
      <c r="Q31" s="38">
        <f t="shared" si="26"/>
        <v>1</v>
      </c>
      <c r="R31" s="38">
        <f t="shared" si="26"/>
        <v>1.0000000000000002</v>
      </c>
      <c r="S31" s="38">
        <f t="shared" si="26"/>
        <v>1</v>
      </c>
      <c r="T31" s="38">
        <f t="shared" si="26"/>
        <v>0.99999999999999989</v>
      </c>
      <c r="U31" s="38">
        <f t="shared" si="26"/>
        <v>0.99999999999999989</v>
      </c>
      <c r="V31" s="38">
        <f t="shared" si="26"/>
        <v>1.0000000000000002</v>
      </c>
      <c r="W31" s="38">
        <f t="shared" si="26"/>
        <v>0.99999999999999978</v>
      </c>
      <c r="X31" s="38">
        <f t="shared" si="26"/>
        <v>1</v>
      </c>
      <c r="Y31" s="38">
        <f t="shared" si="26"/>
        <v>0.99999999999999989</v>
      </c>
    </row>
    <row r="34" spans="1:25">
      <c r="A34" s="20" t="s">
        <v>56</v>
      </c>
    </row>
    <row r="35" spans="1:25" ht="14.25" customHeight="1"/>
    <row r="36" spans="1:25" ht="29.85" customHeight="1">
      <c r="A36" s="29" t="s">
        <v>1</v>
      </c>
      <c r="B36" s="29">
        <v>2015</v>
      </c>
      <c r="C36" s="29">
        <v>2016</v>
      </c>
      <c r="D36" s="29">
        <v>2017</v>
      </c>
      <c r="E36" s="29">
        <v>2018</v>
      </c>
      <c r="F36" s="29">
        <v>2019</v>
      </c>
      <c r="G36" s="29">
        <v>2020</v>
      </c>
      <c r="H36" s="29">
        <v>2021</v>
      </c>
      <c r="I36" s="29">
        <v>2022</v>
      </c>
      <c r="J36" s="29">
        <v>2023</v>
      </c>
      <c r="K36" s="29">
        <v>2024</v>
      </c>
      <c r="M36" s="102" t="s">
        <v>87</v>
      </c>
      <c r="O36" s="29" t="s">
        <v>1</v>
      </c>
      <c r="P36" s="29">
        <v>2015</v>
      </c>
      <c r="Q36" s="29">
        <v>2016</v>
      </c>
      <c r="R36" s="29">
        <v>2017</v>
      </c>
      <c r="S36" s="29">
        <v>2018</v>
      </c>
      <c r="T36" s="29">
        <v>2019</v>
      </c>
      <c r="U36" s="29">
        <v>2020</v>
      </c>
      <c r="V36" s="29">
        <v>2021</v>
      </c>
      <c r="W36" s="29">
        <v>2022</v>
      </c>
      <c r="X36" s="29">
        <v>2023</v>
      </c>
      <c r="Y36" s="29">
        <v>2024</v>
      </c>
    </row>
    <row r="37" spans="1:25" ht="20.100000000000001" customHeight="1">
      <c r="A37" t="s">
        <v>65</v>
      </c>
      <c r="B37" s="31">
        <v>1783.2599999999998</v>
      </c>
      <c r="C37" s="31">
        <v>4074.3375000000001</v>
      </c>
      <c r="D37" s="31">
        <v>4063.7849999999999</v>
      </c>
      <c r="E37" s="31">
        <v>5419.642499999999</v>
      </c>
      <c r="F37" s="31">
        <v>7858.9274999999998</v>
      </c>
      <c r="G37" s="31">
        <v>4355.2449999999999</v>
      </c>
      <c r="H37" s="31">
        <v>5866.5375000000004</v>
      </c>
      <c r="I37" s="31">
        <v>6071.2087499999998</v>
      </c>
      <c r="J37" s="31">
        <v>5259.9862499999999</v>
      </c>
      <c r="K37" s="31">
        <v>4636.9350000000004</v>
      </c>
      <c r="M37" s="32">
        <f>(K37-J37)/J37</f>
        <v>-0.11845111762411918</v>
      </c>
      <c r="O37" t="s">
        <v>65</v>
      </c>
      <c r="P37" s="33">
        <f>B37/$B$45</f>
        <v>0.21394423923948688</v>
      </c>
      <c r="Q37" s="33">
        <f>C37/$C$45</f>
        <v>0.30336138114043709</v>
      </c>
      <c r="R37" s="33">
        <f>D37/$D$45</f>
        <v>0.30499897552749078</v>
      </c>
      <c r="S37" s="33">
        <f>E37/$E$45</f>
        <v>0.42142541386200044</v>
      </c>
      <c r="T37" s="33">
        <f>F37/$F$45</f>
        <v>0.84818356290568397</v>
      </c>
      <c r="U37" s="33">
        <f>G37/$G$45</f>
        <v>0.6921439721505197</v>
      </c>
      <c r="V37" s="33">
        <f>H37/$H$45</f>
        <v>0.76659307646672958</v>
      </c>
      <c r="W37" s="33">
        <f>I37/$I$45</f>
        <v>0.73362618161517579</v>
      </c>
      <c r="X37" s="33">
        <f>J37/$J$45</f>
        <v>0.58428394274391182</v>
      </c>
      <c r="Y37" s="33">
        <f>K37/$K$45</f>
        <v>0.51572219845656542</v>
      </c>
    </row>
    <row r="38" spans="1:25" ht="20.100000000000001" customHeight="1">
      <c r="A38" t="s">
        <v>68</v>
      </c>
      <c r="B38" s="31">
        <v>442.17750000000001</v>
      </c>
      <c r="C38" s="31">
        <v>525.85500000000002</v>
      </c>
      <c r="D38" s="31">
        <v>425.17500000000001</v>
      </c>
      <c r="E38" s="31">
        <v>643.48500000000001</v>
      </c>
      <c r="F38" s="31">
        <v>875.79750000000013</v>
      </c>
      <c r="G38" s="31">
        <v>1216.6349999999998</v>
      </c>
      <c r="H38" s="31">
        <v>1195.0525</v>
      </c>
      <c r="I38" s="31">
        <v>1194.4125000000001</v>
      </c>
      <c r="J38" s="31">
        <v>1685.4224999999997</v>
      </c>
      <c r="K38" s="31">
        <v>1898.0500000000002</v>
      </c>
      <c r="M38" s="32">
        <f t="shared" ref="M38:M45" si="27">(K38-J38)/J38</f>
        <v>0.12615679451294887</v>
      </c>
      <c r="O38" t="s">
        <v>68</v>
      </c>
      <c r="P38" s="33">
        <f t="shared" ref="P38:P44" si="28">B38/$B$45</f>
        <v>5.3049655600595665E-2</v>
      </c>
      <c r="Q38" s="33">
        <f t="shared" ref="Q38:Q44" si="29">C38/$C$45</f>
        <v>3.9153383606440204E-2</v>
      </c>
      <c r="R38" s="33">
        <f t="shared" ref="R38:R44" si="30">D38/$D$45</f>
        <v>3.1910629971787605E-2</v>
      </c>
      <c r="S38" s="33">
        <f t="shared" ref="S38:S44" si="31">E38/$E$45</f>
        <v>5.0036682758870056E-2</v>
      </c>
      <c r="T38" s="33">
        <f t="shared" ref="T38:T44" si="32">F38/$F$45</f>
        <v>9.4521427247406323E-2</v>
      </c>
      <c r="U38" s="33">
        <f t="shared" ref="U38:U44" si="33">G38/$G$45</f>
        <v>0.19334999100104527</v>
      </c>
      <c r="V38" s="33">
        <f t="shared" ref="V38:V44" si="34">H38/$H$45</f>
        <v>0.15616008122580929</v>
      </c>
      <c r="W38" s="33">
        <f t="shared" ref="W38:W44" si="35">I38/$I$45</f>
        <v>0.14432913077621262</v>
      </c>
      <c r="X38" s="33">
        <f t="shared" ref="X38:X44" si="36">J38/$J$45</f>
        <v>0.1872182277072113</v>
      </c>
      <c r="Y38" s="33">
        <f t="shared" ref="Y38:Y44" si="37">K38/$K$45</f>
        <v>0.21110205745400443</v>
      </c>
    </row>
    <row r="39" spans="1:25" ht="20.100000000000001" customHeight="1">
      <c r="A39" t="s">
        <v>69</v>
      </c>
      <c r="B39" s="31">
        <v>147.75</v>
      </c>
      <c r="C39" s="31">
        <v>195.5625</v>
      </c>
      <c r="D39" s="31">
        <v>214.6275</v>
      </c>
      <c r="E39" s="31">
        <v>347.17499999999995</v>
      </c>
      <c r="F39" s="31">
        <v>399.79500000000002</v>
      </c>
      <c r="G39" s="31">
        <v>391.68</v>
      </c>
      <c r="H39" s="31">
        <v>165.16499999999999</v>
      </c>
      <c r="I39" s="31">
        <v>634.93500000000006</v>
      </c>
      <c r="J39" s="31">
        <v>1543.4249999999997</v>
      </c>
      <c r="K39" s="31">
        <v>1663.1212499999999</v>
      </c>
      <c r="M39" s="32">
        <f t="shared" si="27"/>
        <v>7.7552359201127505E-2</v>
      </c>
      <c r="O39" t="s">
        <v>69</v>
      </c>
      <c r="P39" s="33">
        <f t="shared" si="28"/>
        <v>1.7726109119048369E-2</v>
      </c>
      <c r="Q39" s="33">
        <f t="shared" si="29"/>
        <v>1.4560921892031951E-2</v>
      </c>
      <c r="R39" s="33">
        <f t="shared" si="30"/>
        <v>1.6108422965296278E-2</v>
      </c>
      <c r="S39" s="33">
        <f t="shared" si="31"/>
        <v>2.6995944484814269E-2</v>
      </c>
      <c r="T39" s="33">
        <f t="shared" si="32"/>
        <v>4.3148323677992699E-2</v>
      </c>
      <c r="U39" s="33">
        <f t="shared" si="33"/>
        <v>6.2246544341802948E-2</v>
      </c>
      <c r="V39" s="33">
        <f t="shared" si="34"/>
        <v>2.158246588803487E-2</v>
      </c>
      <c r="W39" s="33">
        <f t="shared" si="35"/>
        <v>7.6723591430426716E-2</v>
      </c>
      <c r="X39" s="33">
        <f t="shared" si="36"/>
        <v>0.17144501933432277</v>
      </c>
      <c r="Y39" s="33">
        <f t="shared" si="37"/>
        <v>0.18497316597058855</v>
      </c>
    </row>
    <row r="40" spans="1:25" ht="20.100000000000001" customHeight="1">
      <c r="A40" t="s">
        <v>72</v>
      </c>
      <c r="B40" s="31">
        <v>4.8674999999999997</v>
      </c>
      <c r="C40" s="31">
        <v>13.927499999999998</v>
      </c>
      <c r="D40" s="31">
        <v>38.587500000000006</v>
      </c>
      <c r="E40" s="31">
        <v>35.737499999999997</v>
      </c>
      <c r="F40" s="31">
        <v>68.422499999999999</v>
      </c>
      <c r="G40" s="31">
        <v>32.1</v>
      </c>
      <c r="H40" s="31">
        <v>186.6525</v>
      </c>
      <c r="I40" s="31">
        <v>169.69499999999999</v>
      </c>
      <c r="J40" s="31">
        <v>239.47499999999999</v>
      </c>
      <c r="K40" s="31">
        <v>438.51</v>
      </c>
      <c r="M40" s="32">
        <f t="shared" si="27"/>
        <v>0.83113059818352641</v>
      </c>
      <c r="O40" t="s">
        <v>72</v>
      </c>
      <c r="P40" s="33">
        <f t="shared" si="28"/>
        <v>5.839718181859081E-4</v>
      </c>
      <c r="Q40" s="33">
        <f t="shared" si="29"/>
        <v>1.0369945140365612E-3</v>
      </c>
      <c r="R40" s="33">
        <f t="shared" si="30"/>
        <v>2.8961049780357605E-3</v>
      </c>
      <c r="S40" s="33">
        <f t="shared" si="31"/>
        <v>2.7789085217139772E-3</v>
      </c>
      <c r="T40" s="33">
        <f t="shared" si="32"/>
        <v>7.3845750368500239E-3</v>
      </c>
      <c r="U40" s="33">
        <f t="shared" si="33"/>
        <v>5.1013941824241084E-3</v>
      </c>
      <c r="V40" s="33">
        <f t="shared" si="34"/>
        <v>2.4390283741509575E-2</v>
      </c>
      <c r="W40" s="33">
        <f t="shared" si="35"/>
        <v>2.0505421575100224E-2</v>
      </c>
      <c r="X40" s="33">
        <f t="shared" si="36"/>
        <v>2.6601095618567116E-2</v>
      </c>
      <c r="Y40" s="33">
        <f t="shared" si="37"/>
        <v>4.877129855069965E-2</v>
      </c>
    </row>
    <row r="41" spans="1:25" ht="20.100000000000001" customHeight="1">
      <c r="A41" t="s">
        <v>71</v>
      </c>
      <c r="B41" s="31">
        <v>28.357500000000002</v>
      </c>
      <c r="C41" s="31">
        <v>77.212500000000006</v>
      </c>
      <c r="D41" s="31">
        <v>79.822499999999991</v>
      </c>
      <c r="E41" s="31">
        <v>90.974999999999994</v>
      </c>
      <c r="F41" s="31">
        <v>62.655000000000001</v>
      </c>
      <c r="G41" s="31">
        <v>121.53749999999999</v>
      </c>
      <c r="H41" s="31">
        <v>131.97</v>
      </c>
      <c r="I41" s="31">
        <v>153.73500000000001</v>
      </c>
      <c r="J41" s="31">
        <v>171.74999999999997</v>
      </c>
      <c r="K41" s="31">
        <v>225.80250000000001</v>
      </c>
      <c r="M41" s="32">
        <f t="shared" si="27"/>
        <v>0.31471615720524043</v>
      </c>
      <c r="O41" t="s">
        <v>71</v>
      </c>
      <c r="P41" s="33">
        <f t="shared" si="28"/>
        <v>3.4021532273665932E-3</v>
      </c>
      <c r="Q41" s="33">
        <f t="shared" si="29"/>
        <v>5.7489814334983295E-3</v>
      </c>
      <c r="R41" s="33">
        <f t="shared" si="30"/>
        <v>5.990912591104877E-3</v>
      </c>
      <c r="S41" s="33">
        <f t="shared" si="31"/>
        <v>7.074115502285528E-3</v>
      </c>
      <c r="T41" s="33">
        <f t="shared" si="32"/>
        <v>6.762111132066765E-3</v>
      </c>
      <c r="U41" s="33">
        <f t="shared" si="33"/>
        <v>1.9314974936023986E-2</v>
      </c>
      <c r="V41" s="33">
        <f t="shared" si="34"/>
        <v>1.7244803821899083E-2</v>
      </c>
      <c r="W41" s="33">
        <f t="shared" si="35"/>
        <v>1.8576864290922146E-2</v>
      </c>
      <c r="X41" s="33">
        <f t="shared" si="36"/>
        <v>1.907814248873119E-2</v>
      </c>
      <c r="Y41" s="33">
        <f t="shared" si="37"/>
        <v>2.5113865455735008E-2</v>
      </c>
    </row>
    <row r="42" spans="1:25" ht="20.100000000000001" customHeight="1">
      <c r="A42" t="s">
        <v>73</v>
      </c>
      <c r="B42" s="31"/>
      <c r="C42" s="31"/>
      <c r="D42" s="31"/>
      <c r="E42" s="31"/>
      <c r="F42" s="31"/>
      <c r="G42" s="31">
        <v>10.5</v>
      </c>
      <c r="H42" s="31">
        <v>107.3625</v>
      </c>
      <c r="I42" s="31">
        <v>51.629999999999995</v>
      </c>
      <c r="J42" s="31">
        <v>102.39</v>
      </c>
      <c r="K42" s="31">
        <v>128.72999999999999</v>
      </c>
      <c r="M42" s="32">
        <f t="shared" si="27"/>
        <v>0.25725168473483728</v>
      </c>
      <c r="O42" t="s">
        <v>73</v>
      </c>
      <c r="P42" s="33">
        <f t="shared" si="28"/>
        <v>0</v>
      </c>
      <c r="Q42" s="33">
        <f t="shared" si="29"/>
        <v>0</v>
      </c>
      <c r="R42" s="33">
        <f t="shared" si="30"/>
        <v>0</v>
      </c>
      <c r="S42" s="33">
        <f t="shared" si="31"/>
        <v>0</v>
      </c>
      <c r="T42" s="33">
        <f t="shared" si="32"/>
        <v>0</v>
      </c>
      <c r="U42" s="33">
        <f t="shared" si="33"/>
        <v>1.6686803400452689E-3</v>
      </c>
      <c r="V42" s="33">
        <f t="shared" si="34"/>
        <v>1.4029288856017582E-2</v>
      </c>
      <c r="W42" s="33">
        <f t="shared" si="35"/>
        <v>6.2388103121625536E-3</v>
      </c>
      <c r="X42" s="33">
        <f t="shared" si="36"/>
        <v>1.1373572107255817E-2</v>
      </c>
      <c r="Y42" s="33">
        <f t="shared" si="37"/>
        <v>1.4317414112406937E-2</v>
      </c>
    </row>
    <row r="43" spans="1:25" ht="20.100000000000001" customHeight="1">
      <c r="A43" t="s">
        <v>75</v>
      </c>
      <c r="B43" s="31">
        <v>211.5</v>
      </c>
      <c r="C43" s="31">
        <v>105</v>
      </c>
      <c r="D43" s="31"/>
      <c r="E43" s="31"/>
      <c r="F43" s="31"/>
      <c r="G43" s="31">
        <v>164.7</v>
      </c>
      <c r="H43" s="31"/>
      <c r="I43" s="31"/>
      <c r="J43" s="31"/>
      <c r="K43" s="31"/>
      <c r="M43" s="32"/>
      <c r="O43" t="s">
        <v>75</v>
      </c>
      <c r="P43" s="33">
        <f t="shared" si="28"/>
        <v>2.5374430312546395E-2</v>
      </c>
      <c r="Q43" s="33">
        <f t="shared" si="29"/>
        <v>7.8179446400171559E-3</v>
      </c>
      <c r="R43" s="33">
        <f t="shared" si="30"/>
        <v>0</v>
      </c>
      <c r="S43" s="33">
        <f t="shared" si="31"/>
        <v>0</v>
      </c>
      <c r="T43" s="33">
        <f t="shared" si="32"/>
        <v>0</v>
      </c>
      <c r="U43" s="33">
        <f t="shared" si="33"/>
        <v>2.6174443048138644E-2</v>
      </c>
      <c r="V43" s="33">
        <f t="shared" si="34"/>
        <v>0</v>
      </c>
      <c r="W43" s="33">
        <f t="shared" si="35"/>
        <v>0</v>
      </c>
      <c r="X43" s="33">
        <f t="shared" si="36"/>
        <v>0</v>
      </c>
      <c r="Y43" s="33">
        <f t="shared" si="37"/>
        <v>0</v>
      </c>
    </row>
    <row r="44" spans="1:25" ht="20.100000000000001" customHeight="1">
      <c r="A44" t="s">
        <v>67</v>
      </c>
      <c r="B44" s="31">
        <v>5717.25</v>
      </c>
      <c r="C44" s="31">
        <v>8438.7450000000008</v>
      </c>
      <c r="D44" s="31">
        <v>8501.932499999999</v>
      </c>
      <c r="E44" s="31">
        <v>6323.25</v>
      </c>
      <c r="F44" s="31"/>
      <c r="G44" s="31"/>
      <c r="H44" s="31"/>
      <c r="I44" s="31"/>
      <c r="J44" s="31"/>
      <c r="K44" s="31"/>
      <c r="M44" s="32"/>
      <c r="O44" t="s">
        <v>67</v>
      </c>
      <c r="P44" s="33">
        <f t="shared" si="28"/>
        <v>0.68591944068277011</v>
      </c>
      <c r="Q44" s="33">
        <f t="shared" si="29"/>
        <v>0.62832039277353879</v>
      </c>
      <c r="R44" s="33">
        <f t="shared" si="30"/>
        <v>0.63809495396628468</v>
      </c>
      <c r="S44" s="33">
        <f t="shared" si="31"/>
        <v>0.49168893487031567</v>
      </c>
      <c r="T44" s="33">
        <f t="shared" si="32"/>
        <v>0</v>
      </c>
      <c r="U44" s="33">
        <f t="shared" si="33"/>
        <v>0</v>
      </c>
      <c r="V44" s="33">
        <f t="shared" si="34"/>
        <v>0</v>
      </c>
      <c r="W44" s="33">
        <f t="shared" si="35"/>
        <v>0</v>
      </c>
      <c r="X44" s="33">
        <f t="shared" si="36"/>
        <v>0</v>
      </c>
      <c r="Y44" s="33">
        <f t="shared" si="37"/>
        <v>0</v>
      </c>
    </row>
    <row r="45" spans="1:25" ht="21.75" customHeight="1">
      <c r="A45" s="35" t="s">
        <v>0</v>
      </c>
      <c r="B45" s="36">
        <f>SUM(B37:B44)</f>
        <v>8335.1625000000004</v>
      </c>
      <c r="C45" s="36">
        <f t="shared" ref="C45:K45" si="38">SUM(C37:C44)</f>
        <v>13430.64</v>
      </c>
      <c r="D45" s="36">
        <f t="shared" si="38"/>
        <v>13323.929999999998</v>
      </c>
      <c r="E45" s="36">
        <f t="shared" si="38"/>
        <v>12860.264999999999</v>
      </c>
      <c r="F45" s="36">
        <f t="shared" si="38"/>
        <v>9265.5975000000017</v>
      </c>
      <c r="G45" s="36">
        <f t="shared" si="38"/>
        <v>6292.3975</v>
      </c>
      <c r="H45" s="36">
        <f t="shared" si="38"/>
        <v>7652.7400000000007</v>
      </c>
      <c r="I45" s="36">
        <f t="shared" si="38"/>
        <v>8275.6162499999991</v>
      </c>
      <c r="J45" s="36">
        <f t="shared" si="38"/>
        <v>9002.4487499999996</v>
      </c>
      <c r="K45" s="36">
        <f t="shared" si="38"/>
        <v>8991.1487500000003</v>
      </c>
      <c r="L45" s="20"/>
      <c r="M45" s="37">
        <f t="shared" si="27"/>
        <v>-1.2552140327374008E-3</v>
      </c>
      <c r="O45" s="35" t="s">
        <v>12</v>
      </c>
      <c r="P45" s="38">
        <f t="shared" ref="P45:Y45" si="39">SUM(P37:P44)</f>
        <v>1</v>
      </c>
      <c r="Q45" s="38">
        <f t="shared" si="39"/>
        <v>1</v>
      </c>
      <c r="R45" s="38">
        <f t="shared" si="39"/>
        <v>1</v>
      </c>
      <c r="S45" s="38">
        <f t="shared" si="39"/>
        <v>1</v>
      </c>
      <c r="T45" s="38">
        <f t="shared" si="39"/>
        <v>0.99999999999999978</v>
      </c>
      <c r="U45" s="38">
        <f t="shared" si="39"/>
        <v>1</v>
      </c>
      <c r="V45" s="38">
        <f t="shared" si="39"/>
        <v>1</v>
      </c>
      <c r="W45" s="38">
        <f t="shared" si="39"/>
        <v>1</v>
      </c>
      <c r="X45" s="38">
        <f t="shared" si="39"/>
        <v>1</v>
      </c>
      <c r="Y45" s="38">
        <f t="shared" si="39"/>
        <v>1</v>
      </c>
    </row>
  </sheetData>
  <sortState xmlns:xlrd2="http://schemas.microsoft.com/office/spreadsheetml/2017/richdata2" ref="A4:K14">
    <sortCondition descending="1" ref="K4:K14"/>
  </sortState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6D44AEFF-BD48-47F8-8396-48C8A1DED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M4:M15</xm:sqref>
        </x14:conditionalFormatting>
        <x14:conditionalFormatting xmlns:xm="http://schemas.microsoft.com/office/excel/2006/main">
          <x14:cfRule type="iconSet" priority="11" id="{7B2FACB9-B482-401D-A9BB-7B0497C700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M21:M31</xm:sqref>
        </x14:conditionalFormatting>
        <x14:conditionalFormatting xmlns:xm="http://schemas.microsoft.com/office/excel/2006/main">
          <x14:cfRule type="iconSet" priority="12" id="{A99F6A39-A03A-430C-8F14-69646DE8BD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M37:M45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EB17E2-D98C-413D-8E59-5B10B90365CA}">
  <dimension ref="A1:O22"/>
  <sheetViews>
    <sheetView showGridLines="0" topLeftCell="A7" workbookViewId="0">
      <selection activeCell="K20" sqref="K20"/>
    </sheetView>
  </sheetViews>
  <sheetFormatPr defaultRowHeight="15"/>
  <cols>
    <col min="1" max="1" width="3.42578125" customWidth="1"/>
    <col min="2" max="2" width="33.140625" customWidth="1"/>
    <col min="3" max="13" width="10.7109375" customWidth="1"/>
    <col min="14" max="14" width="8.28515625" customWidth="1"/>
    <col min="15" max="15" width="4.85546875" customWidth="1"/>
    <col min="16" max="16" width="11" customWidth="1"/>
    <col min="17" max="17" width="3.42578125" customWidth="1"/>
    <col min="18" max="18" width="33.5703125" customWidth="1"/>
    <col min="19" max="24" width="10.7109375" customWidth="1"/>
    <col min="25" max="25" width="10.85546875" customWidth="1"/>
  </cols>
  <sheetData>
    <row r="1" spans="1:15">
      <c r="A1" s="20" t="s">
        <v>41</v>
      </c>
      <c r="B1" s="20"/>
    </row>
    <row r="2" spans="1:15" ht="15.75" thickBot="1"/>
    <row r="3" spans="1:15" ht="21.95" customHeight="1">
      <c r="A3" s="2"/>
      <c r="B3" s="71"/>
      <c r="C3" s="162" t="s">
        <v>1</v>
      </c>
      <c r="D3" s="163"/>
      <c r="E3" s="163"/>
      <c r="F3" s="163"/>
      <c r="G3" s="163"/>
      <c r="H3" s="163"/>
      <c r="I3" s="163"/>
      <c r="J3" s="163"/>
      <c r="K3" s="163"/>
      <c r="L3" s="163"/>
      <c r="M3" s="172"/>
      <c r="N3" s="164" t="s">
        <v>89</v>
      </c>
      <c r="O3" s="165"/>
    </row>
    <row r="4" spans="1:15" ht="24" customHeight="1" thickBot="1">
      <c r="A4" s="3"/>
      <c r="B4" s="72"/>
      <c r="C4" s="4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5">
        <v>2020</v>
      </c>
      <c r="J4" s="5">
        <v>2021</v>
      </c>
      <c r="K4" s="6">
        <v>2022</v>
      </c>
      <c r="L4" s="6">
        <v>2023</v>
      </c>
      <c r="M4" s="42">
        <v>2024</v>
      </c>
      <c r="N4" s="166"/>
      <c r="O4" s="167"/>
    </row>
    <row r="5" spans="1:15" ht="24" customHeight="1">
      <c r="A5" s="7" t="s">
        <v>7</v>
      </c>
      <c r="B5" s="7"/>
      <c r="C5" s="8">
        <v>15479.960000000003</v>
      </c>
      <c r="D5" s="9">
        <v>13204.81</v>
      </c>
      <c r="E5" s="9">
        <v>17556.639999999996</v>
      </c>
      <c r="F5" s="9">
        <v>13947.949999999993</v>
      </c>
      <c r="G5" s="9">
        <v>22360.51000000002</v>
      </c>
      <c r="H5" s="9">
        <v>17577.41</v>
      </c>
      <c r="I5" s="9">
        <v>20964.60999999999</v>
      </c>
      <c r="J5" s="9">
        <v>18562.869999999984</v>
      </c>
      <c r="K5" s="9">
        <v>20219.75999999998</v>
      </c>
      <c r="L5" s="10">
        <v>16577.930000000004</v>
      </c>
      <c r="M5" s="43">
        <v>19808.500000000015</v>
      </c>
      <c r="N5" s="168">
        <f>(M5-L5)/L5</f>
        <v>0.19487173609733</v>
      </c>
      <c r="O5" s="169"/>
    </row>
    <row r="6" spans="1:15" ht="24" customHeight="1" thickBot="1">
      <c r="A6" s="11" t="s">
        <v>8</v>
      </c>
      <c r="B6" s="11"/>
      <c r="C6" s="12">
        <v>56979.88</v>
      </c>
      <c r="D6" s="13">
        <v>50740.13</v>
      </c>
      <c r="E6" s="13">
        <v>54895.070000000029</v>
      </c>
      <c r="F6" s="13">
        <v>47202.640000000014</v>
      </c>
      <c r="G6" s="13">
        <v>42209.609999999986</v>
      </c>
      <c r="H6" s="13">
        <v>44076.549999999988</v>
      </c>
      <c r="I6" s="13">
        <v>39993.239999999976</v>
      </c>
      <c r="J6" s="13">
        <v>54455.469999999979</v>
      </c>
      <c r="K6" s="13">
        <v>62075.549999999996</v>
      </c>
      <c r="L6" s="14">
        <v>62762.970000000008</v>
      </c>
      <c r="M6" s="44">
        <v>64154.80999999999</v>
      </c>
      <c r="N6" s="170">
        <f>(M6-L6)/L6</f>
        <v>2.2176133474881475E-2</v>
      </c>
      <c r="O6" s="171"/>
    </row>
    <row r="7" spans="1:15" ht="24" customHeight="1" thickBot="1">
      <c r="A7" s="21" t="s">
        <v>9</v>
      </c>
      <c r="B7" s="21"/>
      <c r="C7" s="22">
        <f t="shared" ref="C7:M7" si="0">C5-C6</f>
        <v>-41499.919999999998</v>
      </c>
      <c r="D7" s="23">
        <f t="shared" si="0"/>
        <v>-37535.32</v>
      </c>
      <c r="E7" s="23">
        <f t="shared" si="0"/>
        <v>-37338.430000000037</v>
      </c>
      <c r="F7" s="23">
        <f t="shared" si="0"/>
        <v>-33254.690000000017</v>
      </c>
      <c r="G7" s="23">
        <f t="shared" si="0"/>
        <v>-19849.099999999966</v>
      </c>
      <c r="H7" s="23">
        <f t="shared" si="0"/>
        <v>-26499.139999999989</v>
      </c>
      <c r="I7" s="23">
        <f t="shared" si="0"/>
        <v>-19028.629999999986</v>
      </c>
      <c r="J7" s="23">
        <f t="shared" si="0"/>
        <v>-35892.599999999991</v>
      </c>
      <c r="K7" s="23">
        <f t="shared" si="0"/>
        <v>-41855.790000000015</v>
      </c>
      <c r="L7" s="24">
        <f t="shared" si="0"/>
        <v>-46185.040000000008</v>
      </c>
      <c r="M7" s="46">
        <f t="shared" si="0"/>
        <v>-44346.309999999976</v>
      </c>
      <c r="N7" s="160">
        <f>(M7-L7)/L7</f>
        <v>-3.9812242232550456E-2</v>
      </c>
      <c r="O7" s="161"/>
    </row>
    <row r="9" spans="1:15" ht="15.75" thickBot="1"/>
    <row r="10" spans="1:15" ht="21.95" customHeight="1">
      <c r="A10" s="2"/>
      <c r="B10" s="71"/>
      <c r="C10" s="162" t="s">
        <v>5</v>
      </c>
      <c r="D10" s="163"/>
      <c r="E10" s="163"/>
      <c r="F10" s="163"/>
      <c r="G10" s="163"/>
      <c r="H10" s="163"/>
      <c r="I10" s="163"/>
      <c r="J10" s="163"/>
      <c r="K10" s="163"/>
      <c r="L10" s="163"/>
      <c r="M10" s="163"/>
      <c r="N10" s="164" t="s">
        <v>90</v>
      </c>
      <c r="O10" s="165"/>
    </row>
    <row r="11" spans="1:15" ht="21.95" customHeight="1" thickBot="1">
      <c r="A11" s="3"/>
      <c r="B11" s="72"/>
      <c r="C11" s="4">
        <v>2014</v>
      </c>
      <c r="D11" s="5">
        <v>2015</v>
      </c>
      <c r="E11" s="5">
        <v>2016</v>
      </c>
      <c r="F11" s="5">
        <v>2017</v>
      </c>
      <c r="G11" s="5">
        <v>2018</v>
      </c>
      <c r="H11" s="5">
        <v>2019</v>
      </c>
      <c r="I11" s="5">
        <v>2020</v>
      </c>
      <c r="J11" s="5">
        <v>2021</v>
      </c>
      <c r="K11" s="6">
        <v>2022</v>
      </c>
      <c r="L11" s="6">
        <v>2023</v>
      </c>
      <c r="M11" s="58">
        <v>2024</v>
      </c>
      <c r="N11" s="166"/>
      <c r="O11" s="167"/>
    </row>
    <row r="12" spans="1:15" ht="24" customHeight="1">
      <c r="A12" s="7" t="s">
        <v>7</v>
      </c>
      <c r="B12" s="7"/>
      <c r="C12" s="8">
        <v>12258.17600000001</v>
      </c>
      <c r="D12" s="9">
        <v>11073.023000000008</v>
      </c>
      <c r="E12" s="9">
        <v>7928.7539999999963</v>
      </c>
      <c r="F12" s="9">
        <v>8336.6100000000024</v>
      </c>
      <c r="G12" s="9">
        <v>12499.521000000002</v>
      </c>
      <c r="H12" s="9">
        <v>9825.6909999999989</v>
      </c>
      <c r="I12" s="9">
        <v>9831.3770000000022</v>
      </c>
      <c r="J12" s="9">
        <v>10205.310999999998</v>
      </c>
      <c r="K12" s="9">
        <v>11983.489000000009</v>
      </c>
      <c r="L12" s="10">
        <v>9843.744999999999</v>
      </c>
      <c r="M12" s="39">
        <v>11470.878000000002</v>
      </c>
      <c r="N12" s="168">
        <f>(M12-L12)/L12</f>
        <v>0.16529613475359262</v>
      </c>
      <c r="O12" s="169"/>
    </row>
    <row r="13" spans="1:15" ht="24" customHeight="1" thickBot="1">
      <c r="A13" s="11" t="s">
        <v>8</v>
      </c>
      <c r="B13" s="11"/>
      <c r="C13" s="12">
        <v>24106.091999999997</v>
      </c>
      <c r="D13" s="13">
        <v>24674.334999999995</v>
      </c>
      <c r="E13" s="13">
        <v>23079.946</v>
      </c>
      <c r="F13" s="13">
        <v>22599.071</v>
      </c>
      <c r="G13" s="13">
        <v>23860.328999999998</v>
      </c>
      <c r="H13" s="13">
        <v>23962.163</v>
      </c>
      <c r="I13" s="13">
        <v>17827.277999999995</v>
      </c>
      <c r="J13" s="13">
        <v>25562.373000000003</v>
      </c>
      <c r="K13" s="13">
        <v>33434.776999999995</v>
      </c>
      <c r="L13" s="14">
        <v>36182.306000000011</v>
      </c>
      <c r="M13" s="40">
        <v>32094.107000000007</v>
      </c>
      <c r="N13" s="170">
        <f>(M13-L13)/L13</f>
        <v>-0.11298890126019062</v>
      </c>
      <c r="O13" s="171"/>
    </row>
    <row r="14" spans="1:15" ht="24" customHeight="1" thickBot="1">
      <c r="A14" s="21" t="s">
        <v>9</v>
      </c>
      <c r="B14" s="21"/>
      <c r="C14" s="22">
        <f t="shared" ref="C14:M14" si="1">C12-C13</f>
        <v>-11847.915999999987</v>
      </c>
      <c r="D14" s="23">
        <f t="shared" si="1"/>
        <v>-13601.311999999987</v>
      </c>
      <c r="E14" s="23">
        <f t="shared" si="1"/>
        <v>-15151.192000000003</v>
      </c>
      <c r="F14" s="23">
        <f t="shared" si="1"/>
        <v>-14262.460999999998</v>
      </c>
      <c r="G14" s="23">
        <f t="shared" si="1"/>
        <v>-11360.807999999995</v>
      </c>
      <c r="H14" s="23">
        <f t="shared" si="1"/>
        <v>-14136.472000000002</v>
      </c>
      <c r="I14" s="23">
        <f t="shared" si="1"/>
        <v>-7995.9009999999926</v>
      </c>
      <c r="J14" s="23">
        <f t="shared" si="1"/>
        <v>-15357.062000000005</v>
      </c>
      <c r="K14" s="23">
        <f t="shared" si="1"/>
        <v>-21451.287999999986</v>
      </c>
      <c r="L14" s="23">
        <f t="shared" si="1"/>
        <v>-26338.561000000012</v>
      </c>
      <c r="M14" s="59">
        <f t="shared" si="1"/>
        <v>-20623.229000000007</v>
      </c>
      <c r="N14" s="160">
        <f>(M14-L14)/L14</f>
        <v>-0.21699484645345671</v>
      </c>
      <c r="O14" s="161"/>
    </row>
    <row r="15" spans="1:15" ht="24" customHeight="1">
      <c r="A15" s="134"/>
      <c r="B15" s="134"/>
      <c r="C15" s="114"/>
      <c r="D15" s="114"/>
      <c r="E15" s="114"/>
      <c r="F15" s="114"/>
      <c r="G15" s="114"/>
      <c r="H15" s="114"/>
      <c r="I15" s="114"/>
      <c r="J15" s="114"/>
      <c r="K15" s="114"/>
      <c r="L15" s="114"/>
      <c r="M15" s="114"/>
      <c r="N15" s="135"/>
      <c r="O15" s="135"/>
    </row>
    <row r="16" spans="1:15" ht="15.75" thickBot="1"/>
    <row r="17" spans="1:15" ht="21.95" customHeight="1">
      <c r="A17" s="2"/>
      <c r="B17" s="71"/>
      <c r="C17" s="162" t="s">
        <v>6</v>
      </c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4" t="s">
        <v>89</v>
      </c>
      <c r="O17" s="165"/>
    </row>
    <row r="18" spans="1:15" ht="21.95" customHeight="1" thickBot="1">
      <c r="A18" s="3"/>
      <c r="B18" s="72"/>
      <c r="C18" s="4">
        <v>2014</v>
      </c>
      <c r="D18" s="5">
        <v>2015</v>
      </c>
      <c r="E18" s="5">
        <v>2016</v>
      </c>
      <c r="F18" s="6">
        <v>2017</v>
      </c>
      <c r="G18" s="6">
        <v>2018</v>
      </c>
      <c r="H18" s="6">
        <v>2019</v>
      </c>
      <c r="I18" s="6">
        <v>2020</v>
      </c>
      <c r="J18" s="6">
        <v>2021</v>
      </c>
      <c r="K18" s="6">
        <v>2022</v>
      </c>
      <c r="L18" s="6">
        <v>2023</v>
      </c>
      <c r="M18" s="58">
        <v>2024</v>
      </c>
      <c r="N18" s="166"/>
      <c r="O18" s="167"/>
    </row>
    <row r="19" spans="1:15" ht="24" customHeight="1">
      <c r="A19" s="7" t="s">
        <v>7</v>
      </c>
      <c r="B19" s="7"/>
      <c r="C19" s="25">
        <f>C12/C5*10</f>
        <v>7.9187388081106205</v>
      </c>
      <c r="D19" s="19">
        <f t="shared" ref="D19:F20" si="2">D12/D5*10</f>
        <v>8.3855981267432149</v>
      </c>
      <c r="E19" s="19">
        <f t="shared" si="2"/>
        <v>4.5160998915510024</v>
      </c>
      <c r="F19" s="19">
        <f t="shared" si="2"/>
        <v>5.9769428482321816</v>
      </c>
      <c r="G19" s="19">
        <f t="shared" ref="G19" si="3">G12/G5*10</f>
        <v>5.5899981708825033</v>
      </c>
      <c r="H19" s="19">
        <f t="shared" ref="H19:M19" si="4">H12/H5*10</f>
        <v>5.5899538100323074</v>
      </c>
      <c r="I19" s="19">
        <f t="shared" si="4"/>
        <v>4.6895110378871854</v>
      </c>
      <c r="J19" s="19">
        <f t="shared" ref="J19" si="5">J12/J5*10</f>
        <v>5.4977010559250843</v>
      </c>
      <c r="K19" s="19">
        <f t="shared" ref="K19:L19" si="6">K12/K5*10</f>
        <v>5.9266227690140836</v>
      </c>
      <c r="L19" s="19">
        <f t="shared" si="6"/>
        <v>5.937861361460687</v>
      </c>
      <c r="M19" s="19">
        <f t="shared" si="4"/>
        <v>5.7908867405406736</v>
      </c>
      <c r="N19" s="158">
        <f>(M19-L19)/L19</f>
        <v>-2.4752113930099955E-2</v>
      </c>
      <c r="O19" s="159"/>
    </row>
    <row r="20" spans="1:15" ht="24" customHeight="1" thickBot="1">
      <c r="A20" s="26" t="s">
        <v>8</v>
      </c>
      <c r="B20" s="73"/>
      <c r="C20" s="27">
        <f>C13/C6*10</f>
        <v>4.230632286343881</v>
      </c>
      <c r="D20" s="28">
        <f t="shared" si="2"/>
        <v>4.8628836780670444</v>
      </c>
      <c r="E20" s="28">
        <f t="shared" si="2"/>
        <v>4.2043750012523873</v>
      </c>
      <c r="F20" s="28">
        <f t="shared" si="2"/>
        <v>4.7876709861990756</v>
      </c>
      <c r="G20" s="28">
        <f t="shared" ref="G20" si="7">G13/G6*10</f>
        <v>5.6528191092028575</v>
      </c>
      <c r="H20" s="28">
        <f t="shared" ref="H20:M20" si="8">H13/H6*10</f>
        <v>5.4364878830126244</v>
      </c>
      <c r="I20" s="28">
        <f t="shared" si="8"/>
        <v>4.4575728298082389</v>
      </c>
      <c r="J20" s="28">
        <f t="shared" ref="J20" si="9">J13/J6*10</f>
        <v>4.6941791155231991</v>
      </c>
      <c r="K20" s="28">
        <f t="shared" ref="K20:L20" si="10">K13/K6*10</f>
        <v>5.3861426922516191</v>
      </c>
      <c r="L20" s="28">
        <f t="shared" si="10"/>
        <v>5.7649129733663029</v>
      </c>
      <c r="M20" s="28">
        <f t="shared" si="8"/>
        <v>5.0026033901433129</v>
      </c>
      <c r="N20" s="160">
        <f>(M20-L20)/L20</f>
        <v>-0.13223262636310967</v>
      </c>
      <c r="O20" s="161"/>
    </row>
    <row r="22" spans="1:15">
      <c r="A22" t="s">
        <v>49</v>
      </c>
    </row>
  </sheetData>
  <mergeCells count="14">
    <mergeCell ref="C3:M3"/>
    <mergeCell ref="N3:O4"/>
    <mergeCell ref="N5:O5"/>
    <mergeCell ref="N6:O6"/>
    <mergeCell ref="C17:M17"/>
    <mergeCell ref="N17:O18"/>
    <mergeCell ref="N19:O19"/>
    <mergeCell ref="N20:O20"/>
    <mergeCell ref="N7:O7"/>
    <mergeCell ref="C10:M10"/>
    <mergeCell ref="N10:O11"/>
    <mergeCell ref="N12:O12"/>
    <mergeCell ref="N13:O13"/>
    <mergeCell ref="N14:O14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50DF569C-DA67-4004-9311-09D34E846EE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N5:N7</xm:sqref>
        </x14:conditionalFormatting>
        <x14:conditionalFormatting xmlns:xm="http://schemas.microsoft.com/office/excel/2006/main">
          <x14:cfRule type="iconSet" priority="4" id="{E02E790E-6275-46D9-AF61-CCCBE4E06B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N12:N15</xm:sqref>
        </x14:conditionalFormatting>
        <x14:conditionalFormatting xmlns:xm="http://schemas.microsoft.com/office/excel/2006/main">
          <x14:cfRule type="iconSet" priority="3" id="{DF0E6E5E-CD1A-4504-8261-14F3730D1D3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N19:N20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28"/>
  <sheetViews>
    <sheetView showGridLines="0" workbookViewId="0">
      <selection activeCell="G29" sqref="G29"/>
    </sheetView>
  </sheetViews>
  <sheetFormatPr defaultRowHeight="15"/>
  <cols>
    <col min="1" max="1" width="3.42578125" customWidth="1"/>
    <col min="2" max="2" width="33.140625" customWidth="1"/>
    <col min="3" max="13" width="10.7109375" customWidth="1"/>
    <col min="14" max="14" width="8" customWidth="1"/>
    <col min="15" max="15" width="4.85546875" customWidth="1"/>
    <col min="16" max="16" width="11" customWidth="1"/>
    <col min="17" max="17" width="3.42578125" customWidth="1"/>
    <col min="18" max="18" width="33.5703125" customWidth="1"/>
    <col min="19" max="28" width="10.7109375" customWidth="1"/>
    <col min="29" max="29" width="10.85546875" customWidth="1"/>
  </cols>
  <sheetData>
    <row r="1" spans="1:29">
      <c r="A1" s="20" t="s">
        <v>42</v>
      </c>
      <c r="B1" s="20"/>
    </row>
    <row r="2" spans="1:29" ht="15.75" thickBot="1"/>
    <row r="3" spans="1:29" ht="21.95" customHeight="1">
      <c r="A3" s="2"/>
      <c r="B3" s="71"/>
      <c r="C3" s="162" t="s">
        <v>1</v>
      </c>
      <c r="D3" s="163"/>
      <c r="E3" s="163"/>
      <c r="F3" s="163"/>
      <c r="G3" s="163"/>
      <c r="H3" s="163"/>
      <c r="I3" s="163"/>
      <c r="J3" s="163"/>
      <c r="K3" s="163"/>
      <c r="L3" s="163"/>
      <c r="M3" s="163"/>
      <c r="N3" s="164" t="s">
        <v>90</v>
      </c>
      <c r="O3" s="165"/>
      <c r="Q3" s="2"/>
      <c r="R3" s="71"/>
      <c r="S3" s="173" t="s">
        <v>1</v>
      </c>
      <c r="T3" s="174"/>
      <c r="U3" s="174"/>
      <c r="V3" s="174"/>
      <c r="W3" s="174"/>
      <c r="X3" s="174"/>
      <c r="Y3" s="174"/>
      <c r="Z3" s="174"/>
      <c r="AA3" s="174"/>
      <c r="AB3" s="174"/>
      <c r="AC3" s="174"/>
    </row>
    <row r="4" spans="1:29" ht="21.95" customHeight="1" thickBot="1">
      <c r="A4" s="3"/>
      <c r="B4" s="72"/>
      <c r="C4" s="4">
        <v>2014</v>
      </c>
      <c r="D4" s="5">
        <v>2015</v>
      </c>
      <c r="E4" s="5">
        <v>2016</v>
      </c>
      <c r="F4" s="5">
        <v>2017</v>
      </c>
      <c r="G4" s="5">
        <v>2018</v>
      </c>
      <c r="H4" s="5">
        <v>2019</v>
      </c>
      <c r="I4" s="5">
        <v>2020</v>
      </c>
      <c r="J4" s="144">
        <v>2021</v>
      </c>
      <c r="K4" s="5">
        <v>2022</v>
      </c>
      <c r="L4" s="140">
        <v>2023</v>
      </c>
      <c r="M4" s="58">
        <v>2024</v>
      </c>
      <c r="N4" s="166"/>
      <c r="O4" s="167"/>
      <c r="Q4" s="3"/>
      <c r="R4" s="72"/>
      <c r="S4" s="4">
        <v>2014</v>
      </c>
      <c r="T4" s="5">
        <v>2015</v>
      </c>
      <c r="U4" s="5">
        <v>2016</v>
      </c>
      <c r="V4" s="5">
        <v>2017</v>
      </c>
      <c r="W4" s="6">
        <v>2018</v>
      </c>
      <c r="X4" s="6">
        <v>2019</v>
      </c>
      <c r="Y4" s="6">
        <v>2020</v>
      </c>
      <c r="Z4" s="6">
        <v>2021</v>
      </c>
      <c r="AA4" s="6">
        <v>2022</v>
      </c>
      <c r="AB4" s="6">
        <v>2023</v>
      </c>
      <c r="AC4" s="58">
        <v>2024</v>
      </c>
    </row>
    <row r="5" spans="1:29" ht="21.95" customHeight="1">
      <c r="A5" s="7" t="s">
        <v>2</v>
      </c>
      <c r="B5" s="7"/>
      <c r="C5" s="106">
        <v>15479.960000000001</v>
      </c>
      <c r="D5" s="107">
        <v>13204.810000000007</v>
      </c>
      <c r="E5" s="107">
        <v>17556.639999999992</v>
      </c>
      <c r="F5" s="107">
        <v>13947.949999999995</v>
      </c>
      <c r="G5" s="107">
        <v>22360.51000000002</v>
      </c>
      <c r="H5" s="107">
        <f>H6+H7</f>
        <v>17577.409999999996</v>
      </c>
      <c r="I5" s="107">
        <f t="shared" ref="I5:L5" si="0">I6+I7</f>
        <v>20964.61</v>
      </c>
      <c r="J5" s="107">
        <f t="shared" si="0"/>
        <v>18562.87</v>
      </c>
      <c r="K5" s="107">
        <f t="shared" si="0"/>
        <v>20219.759999999998</v>
      </c>
      <c r="L5" s="138">
        <f t="shared" si="0"/>
        <v>16577.930000000004</v>
      </c>
      <c r="M5" s="108">
        <f t="shared" ref="M5" si="1">M6+M7</f>
        <v>19808.500000000004</v>
      </c>
      <c r="N5" s="181">
        <f>(M5-L5)/L5</f>
        <v>0.19487173609732933</v>
      </c>
      <c r="O5" s="182"/>
      <c r="Q5" s="7" t="s">
        <v>2</v>
      </c>
      <c r="R5" s="7"/>
      <c r="S5" s="78">
        <f>S6+S7</f>
        <v>0.99999999999999989</v>
      </c>
      <c r="T5" s="79">
        <f t="shared" ref="T5:W5" si="2">T6+T7</f>
        <v>0.99999999999999956</v>
      </c>
      <c r="U5" s="79">
        <f t="shared" si="2"/>
        <v>1.0000000000000004</v>
      </c>
      <c r="V5" s="79">
        <f t="shared" si="2"/>
        <v>1</v>
      </c>
      <c r="W5" s="79">
        <f t="shared" si="2"/>
        <v>0.99999999999999911</v>
      </c>
      <c r="X5" s="79">
        <f t="shared" ref="X5:AB5" si="3">X6+X7</f>
        <v>0.99999999999999989</v>
      </c>
      <c r="Y5" s="79">
        <f t="shared" si="3"/>
        <v>0.99999999999999989</v>
      </c>
      <c r="Z5" s="79">
        <f t="shared" ref="Z5" si="4">Z6+Z7</f>
        <v>1</v>
      </c>
      <c r="AA5" s="79"/>
      <c r="AB5" s="79">
        <f t="shared" si="3"/>
        <v>1</v>
      </c>
      <c r="AC5" s="80">
        <f t="shared" ref="AC5" si="5">AC6+AC7</f>
        <v>1</v>
      </c>
    </row>
    <row r="6" spans="1:29" ht="21.95" customHeight="1">
      <c r="A6" s="11"/>
      <c r="B6" s="74" t="s">
        <v>34</v>
      </c>
      <c r="C6" s="12">
        <v>12554.429999999998</v>
      </c>
      <c r="D6" s="13">
        <v>10733.080000000002</v>
      </c>
      <c r="E6" s="13">
        <v>16397.149999999998</v>
      </c>
      <c r="F6" s="13">
        <v>12945.429999999997</v>
      </c>
      <c r="G6" s="13">
        <v>20618.5</v>
      </c>
      <c r="H6" s="13">
        <v>16099.849999999995</v>
      </c>
      <c r="I6" s="13">
        <v>20093.71</v>
      </c>
      <c r="J6" s="141">
        <v>17677.64</v>
      </c>
      <c r="K6" s="13">
        <v>19213.32</v>
      </c>
      <c r="L6" s="14">
        <v>15451.320000000003</v>
      </c>
      <c r="M6" s="40">
        <v>18562.700000000004</v>
      </c>
      <c r="N6" s="183">
        <f t="shared" ref="N6:N7" si="6">(M6-L6)/L6</f>
        <v>0.2013666146322774</v>
      </c>
      <c r="O6" s="184"/>
      <c r="Q6" s="11"/>
      <c r="R6" s="74" t="s">
        <v>34</v>
      </c>
      <c r="S6" s="81">
        <f t="shared" ref="S6:Z6" si="7">C6/C5</f>
        <v>0.81101178556016928</v>
      </c>
      <c r="T6" s="82">
        <f t="shared" si="7"/>
        <v>0.81281593601119562</v>
      </c>
      <c r="U6" s="82">
        <f t="shared" si="7"/>
        <v>0.93395718087287805</v>
      </c>
      <c r="V6" s="82">
        <f t="shared" si="7"/>
        <v>0.92812420463222201</v>
      </c>
      <c r="W6" s="82">
        <f t="shared" si="7"/>
        <v>0.9220943529463318</v>
      </c>
      <c r="X6" s="82">
        <f t="shared" si="7"/>
        <v>0.91593983413938673</v>
      </c>
      <c r="Y6" s="82">
        <f t="shared" si="7"/>
        <v>0.95845856421846143</v>
      </c>
      <c r="Z6" s="82">
        <f t="shared" si="7"/>
        <v>0.95231179230366858</v>
      </c>
      <c r="AA6" s="82"/>
      <c r="AB6" s="82">
        <f t="shared" ref="AB6" si="8">L6/L5</f>
        <v>0.9320415757576489</v>
      </c>
      <c r="AC6" s="83">
        <f>M6/M5</f>
        <v>0.93710780725446152</v>
      </c>
    </row>
    <row r="7" spans="1:29" ht="21.95" customHeight="1" thickBot="1">
      <c r="A7" s="66"/>
      <c r="B7" s="75" t="s">
        <v>37</v>
      </c>
      <c r="C7" s="67">
        <v>2925.5299999999997</v>
      </c>
      <c r="D7" s="68">
        <v>2471.7299999999996</v>
      </c>
      <c r="E7" s="68">
        <v>1159.49</v>
      </c>
      <c r="F7" s="68">
        <v>1002.52</v>
      </c>
      <c r="G7" s="68">
        <v>1742.01</v>
      </c>
      <c r="H7" s="68">
        <v>1477.56</v>
      </c>
      <c r="I7" s="68">
        <v>870.9</v>
      </c>
      <c r="J7" s="142">
        <v>885.23</v>
      </c>
      <c r="K7" s="68">
        <v>1006.44</v>
      </c>
      <c r="L7" s="69">
        <v>1126.6099999999999</v>
      </c>
      <c r="M7" s="70">
        <v>1245.8</v>
      </c>
      <c r="N7" s="183">
        <f t="shared" si="6"/>
        <v>0.10579526189187036</v>
      </c>
      <c r="O7" s="184"/>
      <c r="Q7" s="66"/>
      <c r="R7" s="75" t="s">
        <v>35</v>
      </c>
      <c r="S7" s="84">
        <f t="shared" ref="S7:Z7" si="9">C7/C5</f>
        <v>0.18898821443983058</v>
      </c>
      <c r="T7" s="85">
        <f t="shared" si="9"/>
        <v>0.18718406398880394</v>
      </c>
      <c r="U7" s="85">
        <f t="shared" si="9"/>
        <v>6.6042819127122301E-2</v>
      </c>
      <c r="V7" s="85">
        <f t="shared" si="9"/>
        <v>7.1875795367778078E-2</v>
      </c>
      <c r="W7" s="85">
        <f t="shared" si="9"/>
        <v>7.7905647053667315E-2</v>
      </c>
      <c r="X7" s="85">
        <f t="shared" si="9"/>
        <v>8.4060165860613156E-2</v>
      </c>
      <c r="Y7" s="85">
        <f t="shared" si="9"/>
        <v>4.1541435781538502E-2</v>
      </c>
      <c r="Z7" s="85">
        <f t="shared" si="9"/>
        <v>4.7688207696331447E-2</v>
      </c>
      <c r="AA7" s="85"/>
      <c r="AB7" s="85">
        <f t="shared" ref="AB7" si="10">L7/L5</f>
        <v>6.7958424242351101E-2</v>
      </c>
      <c r="AC7" s="86">
        <f>M7/M5</f>
        <v>6.2892192745538519E-2</v>
      </c>
    </row>
    <row r="8" spans="1:29" ht="21.95" customHeight="1" thickBot="1">
      <c r="A8" s="11" t="s">
        <v>3</v>
      </c>
      <c r="B8" s="11"/>
      <c r="C8" s="111">
        <v>2836168.329999995</v>
      </c>
      <c r="D8" s="112">
        <v>2798188.629999998</v>
      </c>
      <c r="E8" s="112">
        <v>2779504.8499999992</v>
      </c>
      <c r="F8" s="112">
        <v>2981569.4699999951</v>
      </c>
      <c r="G8" s="112">
        <v>2958198.2</v>
      </c>
      <c r="H8" s="112">
        <v>2963209.7799999993</v>
      </c>
      <c r="I8" s="112">
        <v>3151383.9900000021</v>
      </c>
      <c r="J8" s="143">
        <v>3288025.7199999904</v>
      </c>
      <c r="K8" s="113">
        <v>3253574.0399999982</v>
      </c>
      <c r="L8" s="114">
        <v>3189951.7999999993</v>
      </c>
      <c r="M8" s="136">
        <v>3467465.7799999979</v>
      </c>
      <c r="N8" s="177">
        <f>(M8-L8)/L8</f>
        <v>8.6996292545861872E-2</v>
      </c>
      <c r="O8" s="178"/>
    </row>
    <row r="9" spans="1:29" ht="21.95" customHeight="1" thickBot="1">
      <c r="A9" s="15" t="s">
        <v>4</v>
      </c>
      <c r="B9" s="15"/>
      <c r="C9" s="16">
        <f>C5/C8</f>
        <v>5.4580540358829931E-3</v>
      </c>
      <c r="D9" s="17">
        <f t="shared" ref="D9:M9" si="11">D5/D8</f>
        <v>4.7190564132912E-3</v>
      </c>
      <c r="E9" s="17">
        <f t="shared" si="11"/>
        <v>6.3164631642934526E-3</v>
      </c>
      <c r="F9" s="17">
        <f t="shared" si="11"/>
        <v>4.67805635264974E-3</v>
      </c>
      <c r="G9" s="17">
        <f t="shared" si="11"/>
        <v>7.5588275322458175E-3</v>
      </c>
      <c r="H9" s="17">
        <f>H5/H8</f>
        <v>5.9318817448017471E-3</v>
      </c>
      <c r="I9" s="17">
        <f>I5/I8</f>
        <v>6.6525088870556795E-3</v>
      </c>
      <c r="J9" s="17">
        <f>J5/J8</f>
        <v>5.6455975654594497E-3</v>
      </c>
      <c r="K9" s="17">
        <f t="shared" ref="K9:L9" si="12">K5/K8</f>
        <v>6.2146303576973497E-3</v>
      </c>
      <c r="L9" s="17">
        <f t="shared" si="12"/>
        <v>5.196921784210033E-3</v>
      </c>
      <c r="M9" s="41">
        <f t="shared" si="11"/>
        <v>5.71267353646386E-3</v>
      </c>
      <c r="N9" s="103">
        <f>(M9-L9)*100</f>
        <v>5.1575175225382699E-2</v>
      </c>
      <c r="O9" s="104" t="s">
        <v>33</v>
      </c>
      <c r="Q9" t="s">
        <v>36</v>
      </c>
    </row>
    <row r="10" spans="1:29">
      <c r="M10" s="121"/>
    </row>
    <row r="11" spans="1:29" ht="15.75" thickBot="1"/>
    <row r="12" spans="1:29" ht="21.75" customHeight="1">
      <c r="A12" s="2"/>
      <c r="B12" s="71"/>
      <c r="C12" s="162" t="s">
        <v>5</v>
      </c>
      <c r="D12" s="163"/>
      <c r="E12" s="163"/>
      <c r="F12" s="163"/>
      <c r="G12" s="163"/>
      <c r="H12" s="163"/>
      <c r="I12" s="163"/>
      <c r="J12" s="163"/>
      <c r="K12" s="163"/>
      <c r="L12" s="163"/>
      <c r="M12" s="172"/>
      <c r="N12" s="164" t="s">
        <v>90</v>
      </c>
      <c r="O12" s="165"/>
      <c r="Q12" s="2"/>
      <c r="R12" s="71"/>
      <c r="S12" s="173" t="s">
        <v>5</v>
      </c>
      <c r="T12" s="174"/>
      <c r="U12" s="174"/>
      <c r="V12" s="174"/>
      <c r="W12" s="174"/>
      <c r="X12" s="174"/>
      <c r="Y12" s="174"/>
      <c r="Z12" s="174"/>
      <c r="AA12" s="174"/>
      <c r="AB12" s="174"/>
      <c r="AC12" s="174">
        <v>2020</v>
      </c>
    </row>
    <row r="13" spans="1:29" ht="21.95" customHeight="1" thickBot="1">
      <c r="A13" s="3"/>
      <c r="B13" s="72"/>
      <c r="C13" s="4">
        <v>2014</v>
      </c>
      <c r="D13" s="5">
        <v>2015</v>
      </c>
      <c r="E13" s="5">
        <v>2016</v>
      </c>
      <c r="F13" s="5">
        <v>2017</v>
      </c>
      <c r="G13" s="5">
        <v>2018</v>
      </c>
      <c r="H13" s="5">
        <v>2019</v>
      </c>
      <c r="I13" s="5">
        <v>2020</v>
      </c>
      <c r="J13" s="5">
        <v>2021</v>
      </c>
      <c r="K13" s="5">
        <v>2022</v>
      </c>
      <c r="L13" s="5">
        <v>2023</v>
      </c>
      <c r="M13" s="42">
        <v>2024</v>
      </c>
      <c r="N13" s="166"/>
      <c r="O13" s="167"/>
      <c r="Q13" s="3"/>
      <c r="R13" s="72"/>
      <c r="S13" s="4">
        <v>2014</v>
      </c>
      <c r="T13" s="5">
        <v>2015</v>
      </c>
      <c r="U13" s="5">
        <v>2016</v>
      </c>
      <c r="V13" s="5">
        <v>2017</v>
      </c>
      <c r="W13" s="6">
        <v>2018</v>
      </c>
      <c r="X13" s="6">
        <v>2019</v>
      </c>
      <c r="Y13" s="6">
        <v>2020</v>
      </c>
      <c r="Z13" s="6">
        <v>2021</v>
      </c>
      <c r="AA13" s="6">
        <v>2022</v>
      </c>
      <c r="AB13" s="6">
        <v>2023</v>
      </c>
      <c r="AC13" s="58">
        <v>2024</v>
      </c>
    </row>
    <row r="14" spans="1:29" ht="21.95" customHeight="1">
      <c r="A14" s="116" t="s">
        <v>2</v>
      </c>
      <c r="B14" s="105"/>
      <c r="C14" s="106">
        <v>12258.176000000009</v>
      </c>
      <c r="D14" s="107">
        <v>11073.022999999999</v>
      </c>
      <c r="E14" s="107">
        <v>7928.7539999999954</v>
      </c>
      <c r="F14" s="107">
        <v>8336.6100000000024</v>
      </c>
      <c r="G14" s="107">
        <v>12499.521000000001</v>
      </c>
      <c r="H14" s="107">
        <f>H15+H16</f>
        <v>9825.6910000000025</v>
      </c>
      <c r="I14" s="107">
        <f t="shared" ref="I14:L14" si="13">I15+I16</f>
        <v>9831.3770000000004</v>
      </c>
      <c r="J14" s="107">
        <f t="shared" si="13"/>
        <v>10205.310999999998</v>
      </c>
      <c r="K14" s="107">
        <f t="shared" si="13"/>
        <v>11983.489</v>
      </c>
      <c r="L14" s="107">
        <f t="shared" si="13"/>
        <v>9843.744999999999</v>
      </c>
      <c r="M14" s="108">
        <f t="shared" ref="M14" si="14">M15+M16</f>
        <v>11470.877999999999</v>
      </c>
      <c r="N14" s="181">
        <f>(M14-L14)/L14</f>
        <v>0.16529613475359226</v>
      </c>
      <c r="O14" s="182"/>
      <c r="Q14" s="7" t="s">
        <v>2</v>
      </c>
      <c r="R14" s="7"/>
      <c r="S14" s="78">
        <f>S15+S16</f>
        <v>0.99999999999999933</v>
      </c>
      <c r="T14" s="79">
        <f t="shared" ref="T14" si="15">T15+T16</f>
        <v>1.0000000000000002</v>
      </c>
      <c r="U14" s="79">
        <f t="shared" ref="U14" si="16">U15+U16</f>
        <v>1.0000000000000007</v>
      </c>
      <c r="V14" s="79">
        <f t="shared" ref="V14" si="17">V15+V16</f>
        <v>0.99999999999999967</v>
      </c>
      <c r="W14" s="79">
        <f t="shared" ref="W14:AB14" si="18">W15+W16</f>
        <v>1</v>
      </c>
      <c r="X14" s="79">
        <f t="shared" si="18"/>
        <v>1</v>
      </c>
      <c r="Y14" s="79">
        <f t="shared" si="18"/>
        <v>1</v>
      </c>
      <c r="Z14" s="79">
        <f t="shared" ref="Z14" si="19">Z15+Z16</f>
        <v>1</v>
      </c>
      <c r="AA14" s="79"/>
      <c r="AB14" s="79">
        <f t="shared" si="18"/>
        <v>1</v>
      </c>
      <c r="AC14" s="80">
        <f>AC15+AC16</f>
        <v>1</v>
      </c>
    </row>
    <row r="15" spans="1:29" ht="21.95" customHeight="1">
      <c r="A15" s="11"/>
      <c r="B15" s="109" t="s">
        <v>34</v>
      </c>
      <c r="C15" s="12">
        <v>4194.4300000000012</v>
      </c>
      <c r="D15" s="13">
        <v>3662.2820000000011</v>
      </c>
      <c r="E15" s="13">
        <v>4624.6990000000005</v>
      </c>
      <c r="F15" s="13">
        <v>4463.3619999999992</v>
      </c>
      <c r="G15" s="13">
        <v>6564.4529999999995</v>
      </c>
      <c r="H15" s="13">
        <v>5511.4189999999999</v>
      </c>
      <c r="I15" s="13">
        <v>6655.1540000000005</v>
      </c>
      <c r="J15" s="13">
        <v>6993.2229999999981</v>
      </c>
      <c r="K15" s="13">
        <v>8816.2289999999994</v>
      </c>
      <c r="L15" s="13">
        <v>6721.0460000000003</v>
      </c>
      <c r="M15" s="40">
        <v>8172.1209999999992</v>
      </c>
      <c r="N15" s="183">
        <f t="shared" ref="N15:N16" si="20">(M15-L15)/L15</f>
        <v>0.2159001738717454</v>
      </c>
      <c r="O15" s="184"/>
      <c r="Q15" s="11"/>
      <c r="R15" s="74" t="s">
        <v>34</v>
      </c>
      <c r="S15" s="81">
        <f t="shared" ref="S15:Z15" si="21">C15/C14</f>
        <v>0.34217407222738505</v>
      </c>
      <c r="T15" s="82">
        <f t="shared" si="21"/>
        <v>0.33073913058791637</v>
      </c>
      <c r="U15" s="82">
        <f t="shared" si="21"/>
        <v>0.58328193812041629</v>
      </c>
      <c r="V15" s="82">
        <f t="shared" si="21"/>
        <v>0.53539292350247858</v>
      </c>
      <c r="W15" s="82">
        <f t="shared" si="21"/>
        <v>0.52517636475829743</v>
      </c>
      <c r="X15" s="82">
        <f t="shared" si="21"/>
        <v>0.56091922695309659</v>
      </c>
      <c r="Y15" s="82">
        <f t="shared" si="21"/>
        <v>0.67692999668306897</v>
      </c>
      <c r="Z15" s="82">
        <f t="shared" si="21"/>
        <v>0.68525329605339802</v>
      </c>
      <c r="AA15" s="82"/>
      <c r="AB15" s="82">
        <f t="shared" ref="AB15" si="22">L15/L14</f>
        <v>0.68277327378959951</v>
      </c>
      <c r="AC15" s="83">
        <f t="shared" ref="AC15" si="23">M15/M14</f>
        <v>0.71242332103959261</v>
      </c>
    </row>
    <row r="16" spans="1:29" ht="21.95" customHeight="1" thickBot="1">
      <c r="A16" s="66"/>
      <c r="B16" s="75" t="s">
        <v>37</v>
      </c>
      <c r="C16" s="67">
        <v>8063.7460000000001</v>
      </c>
      <c r="D16" s="68">
        <v>7410.741</v>
      </c>
      <c r="E16" s="68">
        <v>3304.0549999999998</v>
      </c>
      <c r="F16" s="68">
        <v>3873.2480000000005</v>
      </c>
      <c r="G16" s="68">
        <v>5935.0680000000011</v>
      </c>
      <c r="H16" s="68">
        <v>4314.2720000000018</v>
      </c>
      <c r="I16" s="68">
        <v>3176.223</v>
      </c>
      <c r="J16" s="68">
        <v>3212.0880000000002</v>
      </c>
      <c r="K16" s="68">
        <v>3167.2599999999998</v>
      </c>
      <c r="L16" s="68">
        <v>3122.6989999999992</v>
      </c>
      <c r="M16" s="70">
        <v>3298.7570000000001</v>
      </c>
      <c r="N16" s="183">
        <f t="shared" si="20"/>
        <v>5.6380073775922988E-2</v>
      </c>
      <c r="O16" s="184"/>
      <c r="Q16" s="66"/>
      <c r="R16" s="75" t="s">
        <v>35</v>
      </c>
      <c r="S16" s="84">
        <f t="shared" ref="S16:Z16" si="24">C16/C14</f>
        <v>0.65782592777261428</v>
      </c>
      <c r="T16" s="85">
        <f t="shared" si="24"/>
        <v>0.66926086941208385</v>
      </c>
      <c r="U16" s="85">
        <f t="shared" si="24"/>
        <v>0.41671806187958432</v>
      </c>
      <c r="V16" s="85">
        <f t="shared" si="24"/>
        <v>0.46460707649752109</v>
      </c>
      <c r="W16" s="85">
        <f t="shared" si="24"/>
        <v>0.47482363524170251</v>
      </c>
      <c r="X16" s="85">
        <f t="shared" si="24"/>
        <v>0.43908077304690335</v>
      </c>
      <c r="Y16" s="85">
        <f t="shared" si="24"/>
        <v>0.32307000331693109</v>
      </c>
      <c r="Z16" s="85">
        <f t="shared" si="24"/>
        <v>0.31474670394660198</v>
      </c>
      <c r="AA16" s="85"/>
      <c r="AB16" s="85">
        <f t="shared" ref="AB16" si="25">L16/L14</f>
        <v>0.31722672621040054</v>
      </c>
      <c r="AC16" s="86">
        <f t="shared" ref="AC16" si="26">M16/M14</f>
        <v>0.28757667896040745</v>
      </c>
    </row>
    <row r="17" spans="1:17" ht="21.95" customHeight="1" thickBot="1">
      <c r="A17" s="11" t="s">
        <v>3</v>
      </c>
      <c r="B17" s="110"/>
      <c r="C17" s="111">
        <v>726284.80299999856</v>
      </c>
      <c r="D17" s="112">
        <v>735533.90499999968</v>
      </c>
      <c r="E17" s="112">
        <v>723973.6250000014</v>
      </c>
      <c r="F17" s="113">
        <v>778041.00000000035</v>
      </c>
      <c r="G17" s="113">
        <v>801216.69799999974</v>
      </c>
      <c r="H17" s="113">
        <v>819402.33800000174</v>
      </c>
      <c r="I17" s="113">
        <v>856189.67600000068</v>
      </c>
      <c r="J17" s="113">
        <v>927437.15100000089</v>
      </c>
      <c r="K17" s="113">
        <v>938963.28799999913</v>
      </c>
      <c r="L17" s="113">
        <v>924632.29999999993</v>
      </c>
      <c r="M17" s="115">
        <v>965829.28500000108</v>
      </c>
      <c r="N17" s="177">
        <f>(M17-L17)/L17</f>
        <v>4.455499229261313E-2</v>
      </c>
      <c r="O17" s="178"/>
    </row>
    <row r="18" spans="1:17" ht="21.95" customHeight="1" thickBot="1">
      <c r="A18" s="15" t="s">
        <v>4</v>
      </c>
      <c r="B18" s="15"/>
      <c r="C18" s="16">
        <f t="shared" ref="C18:M18" si="27">C14/C17</f>
        <v>1.6877918895406151E-2</v>
      </c>
      <c r="D18" s="17">
        <f t="shared" si="27"/>
        <v>1.5054401876960388E-2</v>
      </c>
      <c r="E18" s="17">
        <f t="shared" si="27"/>
        <v>1.0951716645754851E-2</v>
      </c>
      <c r="F18" s="17">
        <f t="shared" si="27"/>
        <v>1.0714872352485279E-2</v>
      </c>
      <c r="G18" s="17">
        <f t="shared" si="27"/>
        <v>1.5600674612999646E-2</v>
      </c>
      <c r="H18" s="17">
        <f t="shared" si="27"/>
        <v>1.1991289924779274E-2</v>
      </c>
      <c r="I18" s="17">
        <f t="shared" si="27"/>
        <v>1.1482709118767736E-2</v>
      </c>
      <c r="J18" s="17">
        <f t="shared" si="27"/>
        <v>1.1003776362631378E-2</v>
      </c>
      <c r="K18" s="17">
        <f t="shared" si="27"/>
        <v>1.2762468089167731E-2</v>
      </c>
      <c r="L18" s="17">
        <f t="shared" si="27"/>
        <v>1.0646118462441772E-2</v>
      </c>
      <c r="M18" s="45">
        <f t="shared" si="27"/>
        <v>1.1876713802481136E-2</v>
      </c>
      <c r="N18" s="103">
        <f>(M18-L18)*100</f>
        <v>0.1230595340039364</v>
      </c>
      <c r="O18" s="104" t="s">
        <v>33</v>
      </c>
      <c r="Q18" t="s">
        <v>36</v>
      </c>
    </row>
    <row r="20" spans="1:17" ht="15.75" thickBot="1"/>
    <row r="21" spans="1:17" ht="21.75" customHeight="1">
      <c r="A21" s="2"/>
      <c r="B21" s="71"/>
      <c r="C21" s="162" t="s">
        <v>6</v>
      </c>
      <c r="D21" s="163"/>
      <c r="E21" s="163"/>
      <c r="F21" s="163"/>
      <c r="G21" s="163"/>
      <c r="H21" s="163"/>
      <c r="I21" s="163"/>
      <c r="J21" s="163"/>
      <c r="K21" s="163"/>
      <c r="L21" s="163"/>
      <c r="M21" s="172"/>
      <c r="N21" s="164" t="s">
        <v>90</v>
      </c>
      <c r="O21" s="165"/>
    </row>
    <row r="22" spans="1:17" ht="21.95" customHeight="1" thickBot="1">
      <c r="A22" s="3"/>
      <c r="B22" s="72"/>
      <c r="C22" s="4">
        <v>2014</v>
      </c>
      <c r="D22" s="5">
        <v>2015</v>
      </c>
      <c r="E22" s="5">
        <v>2016</v>
      </c>
      <c r="F22" s="5">
        <v>2017</v>
      </c>
      <c r="G22" s="5">
        <v>2018</v>
      </c>
      <c r="H22" s="5">
        <v>2019</v>
      </c>
      <c r="I22" s="5">
        <v>2020</v>
      </c>
      <c r="J22" s="5">
        <v>2021</v>
      </c>
      <c r="K22" s="5">
        <v>2022</v>
      </c>
      <c r="L22" s="5">
        <v>2023</v>
      </c>
      <c r="M22" s="42">
        <v>2024</v>
      </c>
      <c r="N22" s="166"/>
      <c r="O22" s="167"/>
    </row>
    <row r="23" spans="1:17" ht="21.95" customHeight="1" thickBot="1">
      <c r="A23" s="7" t="s">
        <v>2</v>
      </c>
      <c r="B23" s="7"/>
      <c r="C23" s="25">
        <f>C14/C5*10</f>
        <v>7.9187388081106205</v>
      </c>
      <c r="D23" s="19">
        <f t="shared" ref="D23:F23" si="28">D14/D5*10</f>
        <v>8.3855981267432043</v>
      </c>
      <c r="E23" s="19">
        <f t="shared" si="28"/>
        <v>4.5160998915510024</v>
      </c>
      <c r="F23" s="19">
        <f t="shared" si="28"/>
        <v>5.9769428482321807</v>
      </c>
      <c r="G23" s="19">
        <f t="shared" ref="G23:M23" si="29">G14/G5*10</f>
        <v>5.5899981708825024</v>
      </c>
      <c r="H23" s="19">
        <f t="shared" ref="H23:I23" si="30">H14/H5*10</f>
        <v>5.589953810032311</v>
      </c>
      <c r="I23" s="19">
        <f t="shared" si="30"/>
        <v>4.6895110378871827</v>
      </c>
      <c r="J23" s="19">
        <f t="shared" ref="J23:L23" si="31">J14/J5*10</f>
        <v>5.497701055925079</v>
      </c>
      <c r="K23" s="19">
        <f t="shared" si="31"/>
        <v>5.9266227690140738</v>
      </c>
      <c r="L23" s="19">
        <f t="shared" si="31"/>
        <v>5.937861361460687</v>
      </c>
      <c r="M23" s="19">
        <f t="shared" si="29"/>
        <v>5.7908867405406745</v>
      </c>
      <c r="N23" s="175">
        <f>(M23-L23)/L23</f>
        <v>-2.4752113930099802E-2</v>
      </c>
      <c r="O23" s="176"/>
    </row>
    <row r="24" spans="1:17" ht="21.95" customHeight="1">
      <c r="A24" s="11"/>
      <c r="B24" s="74" t="s">
        <v>34</v>
      </c>
      <c r="C24" s="76">
        <f t="shared" ref="C24:F24" si="32">C15/C6*10</f>
        <v>3.3409959671605973</v>
      </c>
      <c r="D24" s="77">
        <f t="shared" si="32"/>
        <v>3.4121445102430989</v>
      </c>
      <c r="E24" s="77">
        <f t="shared" si="32"/>
        <v>2.820428550083399</v>
      </c>
      <c r="F24" s="77">
        <f t="shared" si="32"/>
        <v>3.4478283069778293</v>
      </c>
      <c r="G24" s="77">
        <f t="shared" ref="G24:M24" si="33">G15/G6*10</f>
        <v>3.1837684603632659</v>
      </c>
      <c r="H24" s="77">
        <f t="shared" ref="H24:I24" si="34">H15/H6*10</f>
        <v>3.4232735087593995</v>
      </c>
      <c r="I24" s="77">
        <f t="shared" si="34"/>
        <v>3.3120583505982721</v>
      </c>
      <c r="J24" s="77">
        <f t="shared" ref="J24:L24" si="35">J15/J6*10</f>
        <v>3.9559709327715682</v>
      </c>
      <c r="K24" s="77">
        <f t="shared" si="35"/>
        <v>4.5886025944501005</v>
      </c>
      <c r="L24" s="77">
        <f t="shared" si="35"/>
        <v>4.3498199506579365</v>
      </c>
      <c r="M24" s="77">
        <f t="shared" si="33"/>
        <v>4.4024419938909736</v>
      </c>
      <c r="N24" s="179">
        <f t="shared" ref="N24:N25" si="36">(M24-L24)/L24</f>
        <v>1.209752215722807E-2</v>
      </c>
      <c r="O24" s="180"/>
    </row>
    <row r="25" spans="1:17" ht="21.95" customHeight="1" thickBot="1">
      <c r="A25" s="66"/>
      <c r="B25" s="75" t="s">
        <v>37</v>
      </c>
      <c r="C25" s="89">
        <f t="shared" ref="C25:F25" si="37">C16/C7*10</f>
        <v>27.563368005113603</v>
      </c>
      <c r="D25" s="90">
        <f t="shared" si="37"/>
        <v>29.982000461215428</v>
      </c>
      <c r="E25" s="90">
        <f t="shared" si="37"/>
        <v>28.495761067365819</v>
      </c>
      <c r="F25" s="90">
        <f t="shared" si="37"/>
        <v>38.635119498862871</v>
      </c>
      <c r="G25" s="90">
        <f t="shared" ref="G25:M25" si="38">G16/G7*10</f>
        <v>34.070229217972347</v>
      </c>
      <c r="H25" s="90">
        <f t="shared" ref="H25:I25" si="39">H16/H7*10</f>
        <v>29.19862475973904</v>
      </c>
      <c r="I25" s="90">
        <f t="shared" si="39"/>
        <v>36.470582156389938</v>
      </c>
      <c r="J25" s="90">
        <f t="shared" ref="J25:L25" si="40">J16/J7*10</f>
        <v>36.285349570168208</v>
      </c>
      <c r="K25" s="90">
        <f t="shared" si="40"/>
        <v>31.469933627439289</v>
      </c>
      <c r="L25" s="90">
        <f t="shared" si="40"/>
        <v>27.717657396969667</v>
      </c>
      <c r="M25" s="90">
        <f t="shared" si="38"/>
        <v>26.479025525766573</v>
      </c>
      <c r="N25" s="179">
        <f t="shared" si="36"/>
        <v>-4.4687465952245709E-2</v>
      </c>
      <c r="O25" s="180"/>
    </row>
    <row r="26" spans="1:17" ht="21.95" customHeight="1" thickBot="1">
      <c r="A26" s="88" t="s">
        <v>3</v>
      </c>
      <c r="B26" s="87"/>
      <c r="C26" s="91">
        <f t="shared" ref="C26:F26" si="41">C17/C8*10</f>
        <v>2.5607958290684385</v>
      </c>
      <c r="D26" s="92">
        <f t="shared" si="41"/>
        <v>2.6286072965709972</v>
      </c>
      <c r="E26" s="92">
        <f t="shared" si="41"/>
        <v>2.6046855971487211</v>
      </c>
      <c r="F26" s="92">
        <f t="shared" si="41"/>
        <v>2.6095014985513707</v>
      </c>
      <c r="G26" s="92">
        <f t="shared" ref="G26:M26" si="42">G17/G8*10</f>
        <v>2.7084618535701894</v>
      </c>
      <c r="H26" s="92">
        <f t="shared" ref="H26:I26" si="43">H17/H8*10</f>
        <v>2.7652525431392232</v>
      </c>
      <c r="I26" s="92">
        <f t="shared" si="43"/>
        <v>2.7168687748521565</v>
      </c>
      <c r="J26" s="92">
        <f t="shared" ref="J26:L26" si="44">J17/J8*10</f>
        <v>2.8206505361521428</v>
      </c>
      <c r="K26" s="92">
        <f t="shared" si="44"/>
        <v>2.8859441231587883</v>
      </c>
      <c r="L26" s="92">
        <f t="shared" si="44"/>
        <v>2.8985776524899221</v>
      </c>
      <c r="M26" s="92">
        <f t="shared" si="42"/>
        <v>2.7854039413187852</v>
      </c>
      <c r="N26" s="177">
        <f>(M26-L26)/L26</f>
        <v>-3.9044567625752202E-2</v>
      </c>
      <c r="O26" s="178"/>
    </row>
    <row r="27" spans="1:17" ht="21.95" customHeight="1"/>
    <row r="28" spans="1:17">
      <c r="A28" t="s">
        <v>49</v>
      </c>
    </row>
  </sheetData>
  <mergeCells count="20">
    <mergeCell ref="C3:M3"/>
    <mergeCell ref="C12:M12"/>
    <mergeCell ref="C21:M21"/>
    <mergeCell ref="N5:O5"/>
    <mergeCell ref="N8:O8"/>
    <mergeCell ref="N3:O4"/>
    <mergeCell ref="N12:O13"/>
    <mergeCell ref="N14:O14"/>
    <mergeCell ref="N17:O17"/>
    <mergeCell ref="N21:O22"/>
    <mergeCell ref="N6:O6"/>
    <mergeCell ref="N7:O7"/>
    <mergeCell ref="N15:O15"/>
    <mergeCell ref="N16:O16"/>
    <mergeCell ref="S3:AC3"/>
    <mergeCell ref="S12:AC12"/>
    <mergeCell ref="N23:O23"/>
    <mergeCell ref="N26:O26"/>
    <mergeCell ref="N24:O24"/>
    <mergeCell ref="N25:O25"/>
  </mergeCells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0" id="{192154EF-7EB3-4831-8C3B-99BA2F4F0E3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N5:N9</xm:sqref>
        </x14:conditionalFormatting>
        <x14:conditionalFormatting xmlns:xm="http://schemas.microsoft.com/office/excel/2006/main">
          <x14:cfRule type="iconSet" priority="3" id="{C4405107-559D-4A12-8225-5F936A501B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N14:N18</xm:sqref>
        </x14:conditionalFormatting>
        <x14:conditionalFormatting xmlns:xm="http://schemas.microsoft.com/office/excel/2006/main">
          <x14:cfRule type="iconSet" priority="1" id="{955313C2-5D6B-499C-8BB7-AE2755DC13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N23:N26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80"/>
  <sheetViews>
    <sheetView showGridLines="0" workbookViewId="0"/>
  </sheetViews>
  <sheetFormatPr defaultRowHeight="15"/>
  <cols>
    <col min="1" max="1" width="45.7109375" bestFit="1" customWidth="1"/>
    <col min="13" max="13" width="1.5703125" customWidth="1"/>
    <col min="14" max="14" width="11" customWidth="1"/>
    <col min="15" max="15" width="1.5703125" customWidth="1"/>
    <col min="16" max="16" width="9.85546875" customWidth="1"/>
    <col min="17" max="17" width="3.5703125" customWidth="1"/>
  </cols>
  <sheetData>
    <row r="1" spans="1:31">
      <c r="A1" s="65" t="s">
        <v>93</v>
      </c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N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</row>
    <row r="2" spans="1:31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  <c r="N2" s="60"/>
      <c r="P2" s="60"/>
      <c r="Q2" s="60"/>
      <c r="R2" s="60"/>
      <c r="S2" s="60"/>
      <c r="T2" s="60"/>
      <c r="U2" s="60"/>
      <c r="V2" s="60"/>
      <c r="W2" s="60"/>
      <c r="X2" s="60"/>
      <c r="Y2" s="60"/>
      <c r="Z2" s="60"/>
      <c r="AA2" s="60"/>
      <c r="AB2" s="60"/>
      <c r="AC2" s="60"/>
      <c r="AD2" s="60"/>
      <c r="AE2" s="60"/>
    </row>
    <row r="3" spans="1:31">
      <c r="A3" s="60"/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N3" s="60"/>
      <c r="P3" s="60"/>
      <c r="Q3" s="60"/>
      <c r="R3" s="60"/>
      <c r="S3" s="60"/>
      <c r="T3" s="60"/>
      <c r="U3" s="60"/>
      <c r="V3" s="60"/>
      <c r="W3" s="60"/>
      <c r="X3" s="60"/>
      <c r="Y3" s="60"/>
      <c r="Z3" s="60"/>
      <c r="AA3" s="60"/>
      <c r="AB3" s="60"/>
      <c r="AC3" s="60"/>
      <c r="AD3" s="60"/>
      <c r="AE3" s="60"/>
    </row>
    <row r="4" spans="1:31" ht="28.5" customHeight="1">
      <c r="A4" s="52" t="s">
        <v>1</v>
      </c>
      <c r="B4" s="30">
        <v>2014</v>
      </c>
      <c r="C4" s="30">
        <v>2015</v>
      </c>
      <c r="D4" s="30">
        <v>2016</v>
      </c>
      <c r="E4" s="30">
        <v>2017</v>
      </c>
      <c r="F4" s="30">
        <v>2018</v>
      </c>
      <c r="G4" s="30">
        <v>2019</v>
      </c>
      <c r="H4" s="30">
        <v>2020</v>
      </c>
      <c r="I4" s="30">
        <v>2021</v>
      </c>
      <c r="J4" s="30">
        <v>2022</v>
      </c>
      <c r="K4" s="30">
        <v>2023</v>
      </c>
      <c r="L4" s="30">
        <v>2024</v>
      </c>
      <c r="N4" s="102" t="s">
        <v>91</v>
      </c>
      <c r="O4" s="124"/>
      <c r="P4" s="102" t="s">
        <v>87</v>
      </c>
      <c r="Q4" s="60"/>
      <c r="R4" s="29">
        <v>2014</v>
      </c>
      <c r="S4" s="29">
        <v>2015</v>
      </c>
      <c r="T4" s="29">
        <v>2016</v>
      </c>
      <c r="U4" s="29">
        <v>2017</v>
      </c>
      <c r="V4" s="29">
        <v>2018</v>
      </c>
      <c r="W4" s="29">
        <v>2019</v>
      </c>
      <c r="X4" s="29">
        <v>2020</v>
      </c>
      <c r="Y4" s="29">
        <v>2021</v>
      </c>
      <c r="Z4" s="29">
        <v>2022</v>
      </c>
      <c r="AA4" s="29">
        <v>2023</v>
      </c>
      <c r="AB4" s="29">
        <v>2024</v>
      </c>
      <c r="AC4" s="60"/>
      <c r="AD4" s="60"/>
      <c r="AE4" s="60"/>
    </row>
    <row r="5" spans="1:31" ht="20.100000000000001" customHeight="1">
      <c r="A5" s="60" t="s">
        <v>84</v>
      </c>
      <c r="B5" s="61">
        <v>5147.5999999999985</v>
      </c>
      <c r="C5" s="61">
        <v>4738.08</v>
      </c>
      <c r="D5" s="61">
        <v>3583.8499999999995</v>
      </c>
      <c r="E5" s="61">
        <v>3125.1800000000003</v>
      </c>
      <c r="F5" s="61">
        <v>6729.9700000000012</v>
      </c>
      <c r="G5" s="61">
        <v>4608.739999999998</v>
      </c>
      <c r="H5" s="61">
        <v>4192.8899999999994</v>
      </c>
      <c r="I5" s="61">
        <v>4562.619999999999</v>
      </c>
      <c r="J5" s="61">
        <v>5278.33</v>
      </c>
      <c r="K5" s="61">
        <v>4946.1200000000008</v>
      </c>
      <c r="L5" s="61">
        <v>4152.2</v>
      </c>
      <c r="N5" s="62">
        <f>(L5-B5)/B5</f>
        <v>-0.19337166835029898</v>
      </c>
      <c r="O5" s="32"/>
      <c r="P5" s="62">
        <f>(L5-K5)/K5</f>
        <v>-0.16051369558360915</v>
      </c>
      <c r="Q5" s="51"/>
      <c r="R5" s="63">
        <f>B5/$B$8</f>
        <v>0.33253315900041081</v>
      </c>
      <c r="S5" s="63">
        <f>C5/$C$8</f>
        <v>0.35881470464171766</v>
      </c>
      <c r="T5" s="63">
        <f>D5/$D$8</f>
        <v>0.20413074483500257</v>
      </c>
      <c r="U5" s="63">
        <f>E5/$E$8</f>
        <v>0.22406016654777236</v>
      </c>
      <c r="V5" s="63">
        <f>F5/$F$8</f>
        <v>0.30097569330932078</v>
      </c>
      <c r="W5" s="63">
        <f>G5/$G$8</f>
        <v>0.26219676277676851</v>
      </c>
      <c r="X5" s="63">
        <f>H5/$H$8</f>
        <v>0.19999847361815934</v>
      </c>
      <c r="Y5" s="63">
        <f>I5/I8</f>
        <v>0.24579281113319223</v>
      </c>
      <c r="Z5" s="63">
        <f t="shared" ref="Z5:AA5" si="0">J5/J8</f>
        <v>0.26104810343940776</v>
      </c>
      <c r="AA5" s="63">
        <f t="shared" si="0"/>
        <v>0.29835570544694057</v>
      </c>
      <c r="AB5" s="63">
        <f>L5/$L$8</f>
        <v>0.266644062093222</v>
      </c>
      <c r="AC5" s="60"/>
      <c r="AD5" s="60"/>
      <c r="AE5" s="60"/>
    </row>
    <row r="6" spans="1:31" ht="20.100000000000001" customHeight="1">
      <c r="A6" s="60" t="s">
        <v>85</v>
      </c>
      <c r="B6" s="61">
        <v>412.34999999999991</v>
      </c>
      <c r="C6" s="61">
        <v>1252.6599999999999</v>
      </c>
      <c r="D6" s="61">
        <v>1929.69</v>
      </c>
      <c r="E6" s="61">
        <v>998.99</v>
      </c>
      <c r="F6" s="61">
        <v>1809.1899999999998</v>
      </c>
      <c r="G6" s="61">
        <v>1424.1499999999999</v>
      </c>
      <c r="H6" s="61">
        <v>3675.8500000000004</v>
      </c>
      <c r="I6" s="61">
        <v>1943.4700000000005</v>
      </c>
      <c r="J6" s="61">
        <v>1704.5100000000002</v>
      </c>
      <c r="K6" s="61">
        <v>2700.75</v>
      </c>
      <c r="L6" s="61">
        <v>2700.75</v>
      </c>
      <c r="N6" s="62">
        <f t="shared" ref="N6:N8" si="1">(L6-B6)/B6</f>
        <v>5.5496544197890154</v>
      </c>
      <c r="O6" s="32"/>
      <c r="P6" s="62">
        <f t="shared" ref="P6:P8" si="2">(L6-K6)/K6</f>
        <v>0</v>
      </c>
      <c r="Q6" s="60"/>
      <c r="R6" s="63">
        <f>B6/$B$8</f>
        <v>2.66376657304024E-2</v>
      </c>
      <c r="S6" s="63">
        <f>C6/$C$8</f>
        <v>9.4863917012058457E-2</v>
      </c>
      <c r="T6" s="63">
        <f>D6/$D$8</f>
        <v>0.1099122611160222</v>
      </c>
      <c r="U6" s="63">
        <f t="shared" ref="U6:U7" si="3">E6/$E$8</f>
        <v>7.1622711581271828E-2</v>
      </c>
      <c r="V6" s="63">
        <f t="shared" ref="V6:V7" si="4">F6/$F$8</f>
        <v>8.0910050799377992E-2</v>
      </c>
      <c r="W6" s="63">
        <f t="shared" ref="W6:W7" si="5">G6/$G$8</f>
        <v>8.1021606709976046E-2</v>
      </c>
      <c r="X6" s="63">
        <f t="shared" ref="X6:X7" si="6">H6/$H$8</f>
        <v>0.17533595902809546</v>
      </c>
      <c r="Y6" s="63">
        <f>I6/I8</f>
        <v>0.10469663365632582</v>
      </c>
      <c r="Z6" s="63">
        <f t="shared" ref="Z6:AA6" si="7">J6/J8</f>
        <v>8.4299220168785383E-2</v>
      </c>
      <c r="AA6" s="63">
        <f t="shared" si="7"/>
        <v>0.16291237808339157</v>
      </c>
      <c r="AB6" s="63">
        <f t="shared" ref="AB6:AB7" si="8">L6/$L$8</f>
        <v>0.1734355162801092</v>
      </c>
      <c r="AC6" s="60"/>
      <c r="AD6" s="60"/>
      <c r="AE6" s="60"/>
    </row>
    <row r="7" spans="1:31" ht="20.100000000000001" customHeight="1">
      <c r="A7" s="60" t="s">
        <v>14</v>
      </c>
      <c r="B7" s="61">
        <v>9920.01</v>
      </c>
      <c r="C7" s="61">
        <v>7214.0700000000015</v>
      </c>
      <c r="D7" s="61">
        <v>12043.099999999999</v>
      </c>
      <c r="E7" s="61">
        <v>9823.7799999999952</v>
      </c>
      <c r="F7" s="61">
        <v>13821.35</v>
      </c>
      <c r="G7" s="61">
        <v>11544.519999999997</v>
      </c>
      <c r="H7" s="61">
        <v>13095.869999999999</v>
      </c>
      <c r="I7" s="61">
        <v>12056.779999999997</v>
      </c>
      <c r="J7" s="61">
        <v>13236.920000000002</v>
      </c>
      <c r="K7" s="61">
        <v>8931.0600000000031</v>
      </c>
      <c r="L7" s="61">
        <v>8719.1200000000008</v>
      </c>
      <c r="N7" s="62">
        <f t="shared" si="1"/>
        <v>-0.1210573376438128</v>
      </c>
      <c r="O7" s="32"/>
      <c r="P7" s="62">
        <f t="shared" si="2"/>
        <v>-2.3730665788831588E-2</v>
      </c>
      <c r="Q7" s="60"/>
      <c r="R7" s="63">
        <f>B7/$B$8</f>
        <v>0.64082917526918681</v>
      </c>
      <c r="S7" s="63">
        <f>C7/$C$8</f>
        <v>0.54632137834622385</v>
      </c>
      <c r="T7" s="63">
        <f>D7/$D$8</f>
        <v>0.68595699404897514</v>
      </c>
      <c r="U7" s="63">
        <f t="shared" si="3"/>
        <v>0.70431712187095585</v>
      </c>
      <c r="V7" s="63">
        <f t="shared" si="4"/>
        <v>0.6181142558913012</v>
      </c>
      <c r="W7" s="63">
        <f t="shared" si="5"/>
        <v>0.65678163051325533</v>
      </c>
      <c r="X7" s="63">
        <f t="shared" si="6"/>
        <v>0.62466556735374512</v>
      </c>
      <c r="Y7" s="63">
        <f>I7/I8</f>
        <v>0.64951055521048195</v>
      </c>
      <c r="Z7" s="63">
        <f t="shared" ref="Z7:AA7" si="9">J7/J8</f>
        <v>0.65465267639180691</v>
      </c>
      <c r="AA7" s="63">
        <f t="shared" si="9"/>
        <v>0.53873191646966789</v>
      </c>
      <c r="AB7" s="63">
        <f t="shared" si="8"/>
        <v>0.55992042162666888</v>
      </c>
      <c r="AC7" s="60"/>
      <c r="AD7" s="60"/>
      <c r="AE7" s="60"/>
    </row>
    <row r="8" spans="1:31" ht="20.100000000000001" customHeight="1">
      <c r="A8" s="47" t="s">
        <v>12</v>
      </c>
      <c r="B8" s="48">
        <f>SUM(B5:B7)</f>
        <v>15479.96</v>
      </c>
      <c r="C8" s="48">
        <f t="shared" ref="C8:L8" si="10">SUM(C5:C7)</f>
        <v>13204.810000000001</v>
      </c>
      <c r="D8" s="48">
        <f t="shared" si="10"/>
        <v>17556.64</v>
      </c>
      <c r="E8" s="48">
        <f>SUM(E5:E7)</f>
        <v>13947.949999999995</v>
      </c>
      <c r="F8" s="48">
        <f>SUM(F5:F7)</f>
        <v>22360.510000000002</v>
      </c>
      <c r="G8" s="48">
        <f>SUM(G5:G7)</f>
        <v>17577.409999999996</v>
      </c>
      <c r="H8" s="48">
        <f t="shared" ref="H8:K8" si="11">SUM(H5:H7)</f>
        <v>20964.61</v>
      </c>
      <c r="I8" s="48">
        <f t="shared" si="11"/>
        <v>18562.869999999995</v>
      </c>
      <c r="J8" s="48">
        <f t="shared" si="11"/>
        <v>20219.760000000002</v>
      </c>
      <c r="K8" s="48">
        <f t="shared" si="11"/>
        <v>16577.930000000004</v>
      </c>
      <c r="L8" s="48">
        <f t="shared" si="10"/>
        <v>15572.07</v>
      </c>
      <c r="N8" s="37">
        <f t="shared" si="1"/>
        <v>5.9502737733172816E-3</v>
      </c>
      <c r="O8" s="125"/>
      <c r="P8" s="37">
        <f t="shared" si="2"/>
        <v>-6.0674643939261655E-2</v>
      </c>
      <c r="Q8" s="60"/>
      <c r="R8" s="49">
        <f>SUM(R5:R7)</f>
        <v>1</v>
      </c>
      <c r="S8" s="49">
        <f t="shared" ref="S8:Y8" si="12">SUM(S5:S7)</f>
        <v>1</v>
      </c>
      <c r="T8" s="49">
        <f t="shared" si="12"/>
        <v>0.99999999999999989</v>
      </c>
      <c r="U8" s="49">
        <f t="shared" si="12"/>
        <v>1</v>
      </c>
      <c r="V8" s="49">
        <f t="shared" si="12"/>
        <v>1</v>
      </c>
      <c r="W8" s="49">
        <f t="shared" si="12"/>
        <v>0.99999999999999989</v>
      </c>
      <c r="X8" s="49">
        <f t="shared" si="12"/>
        <v>0.99999999999999989</v>
      </c>
      <c r="Y8" s="49">
        <f t="shared" si="12"/>
        <v>1</v>
      </c>
      <c r="Z8" s="49">
        <f t="shared" ref="Z8:AA8" si="13">SUM(Z5:Z7)</f>
        <v>1</v>
      </c>
      <c r="AA8" s="49">
        <f t="shared" si="13"/>
        <v>1</v>
      </c>
      <c r="AB8" s="49">
        <f t="shared" ref="AB8" si="14">SUM(AB5:AB7)</f>
        <v>1</v>
      </c>
      <c r="AC8" s="60"/>
      <c r="AD8" s="60"/>
      <c r="AE8" s="60"/>
    </row>
    <row r="9" spans="1:31" ht="18" customHeight="1">
      <c r="A9" s="60"/>
      <c r="B9" s="60"/>
      <c r="C9" s="60"/>
      <c r="D9" s="60"/>
      <c r="E9" s="60"/>
      <c r="F9" s="60"/>
      <c r="G9" s="60"/>
      <c r="H9" s="60"/>
      <c r="I9" s="60"/>
      <c r="J9" s="60"/>
      <c r="K9" s="122"/>
      <c r="L9" s="122"/>
      <c r="N9" s="63"/>
      <c r="O9" s="33"/>
      <c r="P9" s="63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  <c r="AC9" s="60"/>
      <c r="AD9" s="60"/>
      <c r="AE9" s="60"/>
    </row>
    <row r="10" spans="1:31" ht="18" customHeight="1">
      <c r="A10" s="60"/>
      <c r="B10" s="60"/>
      <c r="C10" s="60"/>
      <c r="D10" s="60"/>
      <c r="E10" s="60"/>
      <c r="F10" s="60"/>
      <c r="G10" s="60"/>
      <c r="H10" s="60"/>
      <c r="I10" s="60"/>
      <c r="J10" s="60"/>
      <c r="K10" s="60"/>
      <c r="L10" s="60"/>
      <c r="N10" s="60"/>
      <c r="P10" s="60"/>
      <c r="Q10" s="60"/>
      <c r="R10" s="60"/>
      <c r="S10" s="60"/>
      <c r="T10" s="60"/>
      <c r="U10" s="60"/>
      <c r="V10" s="60"/>
      <c r="W10" s="60"/>
      <c r="X10" s="60"/>
      <c r="Y10" s="60"/>
      <c r="Z10" s="60"/>
      <c r="AA10" s="60"/>
      <c r="AB10" s="60"/>
      <c r="AC10" s="60"/>
      <c r="AD10" s="60"/>
      <c r="AE10" s="60"/>
    </row>
    <row r="11" spans="1:31" ht="28.5" customHeight="1">
      <c r="A11" s="52" t="s">
        <v>5</v>
      </c>
      <c r="B11" s="30">
        <v>2014</v>
      </c>
      <c r="C11" s="30">
        <v>2015</v>
      </c>
      <c r="D11" s="30">
        <v>2016</v>
      </c>
      <c r="E11" s="30">
        <v>2017</v>
      </c>
      <c r="F11" s="30">
        <v>2018</v>
      </c>
      <c r="G11" s="30">
        <v>2019</v>
      </c>
      <c r="H11" s="30">
        <v>2020</v>
      </c>
      <c r="I11" s="30">
        <v>2021</v>
      </c>
      <c r="J11" s="30">
        <v>2022</v>
      </c>
      <c r="K11" s="30">
        <v>2023</v>
      </c>
      <c r="L11" s="30">
        <v>2024</v>
      </c>
      <c r="N11" s="102" t="s">
        <v>91</v>
      </c>
      <c r="O11" s="124"/>
      <c r="P11" s="102" t="s">
        <v>87</v>
      </c>
      <c r="Q11" s="60"/>
      <c r="R11" s="29">
        <v>2014</v>
      </c>
      <c r="S11" s="29">
        <v>2015</v>
      </c>
      <c r="T11" s="29">
        <v>2016</v>
      </c>
      <c r="U11" s="29">
        <v>2017</v>
      </c>
      <c r="V11" s="29">
        <v>2018</v>
      </c>
      <c r="W11" s="29">
        <v>2019</v>
      </c>
      <c r="X11" s="29">
        <v>2020</v>
      </c>
      <c r="Y11" s="29">
        <v>2021</v>
      </c>
      <c r="Z11" s="29">
        <v>2022</v>
      </c>
      <c r="AA11" s="29">
        <v>2023</v>
      </c>
      <c r="AB11" s="29">
        <v>2024</v>
      </c>
      <c r="AC11" s="60"/>
      <c r="AD11" s="60"/>
      <c r="AE11" s="60"/>
    </row>
    <row r="12" spans="1:31" ht="20.100000000000001" customHeight="1">
      <c r="A12" s="60" t="s">
        <v>84</v>
      </c>
      <c r="B12" s="61">
        <v>9210.36</v>
      </c>
      <c r="C12" s="61">
        <v>8469.7110000000011</v>
      </c>
      <c r="D12" s="61">
        <v>4518.0569999999998</v>
      </c>
      <c r="E12" s="61">
        <v>4973.594000000001</v>
      </c>
      <c r="F12" s="61">
        <v>7956.2720000000008</v>
      </c>
      <c r="G12" s="61">
        <v>5675.5920000000015</v>
      </c>
      <c r="H12" s="61">
        <v>4632.2950000000001</v>
      </c>
      <c r="I12" s="61">
        <v>5609.9290000000001</v>
      </c>
      <c r="J12" s="61">
        <v>5812.68</v>
      </c>
      <c r="K12" s="61">
        <v>4793.1299999999983</v>
      </c>
      <c r="L12" s="61">
        <v>4770.3580000000002</v>
      </c>
      <c r="N12" s="62">
        <f>(L12-B12)/B12</f>
        <v>-0.48206606473579755</v>
      </c>
      <c r="O12" s="32"/>
      <c r="P12" s="62">
        <f>(L12-K12)/K12</f>
        <v>-4.7509664874514409E-3</v>
      </c>
      <c r="Q12" s="51"/>
      <c r="R12" s="63">
        <f>B12/$B$15</f>
        <v>0.75136464022053506</v>
      </c>
      <c r="S12" s="63">
        <f>C12/$C$15</f>
        <v>0.76489599994509183</v>
      </c>
      <c r="T12" s="63">
        <f>D12/$D$15</f>
        <v>0.56983190549233831</v>
      </c>
      <c r="U12" s="63">
        <f>E12/$E$15</f>
        <v>0.59659669817827643</v>
      </c>
      <c r="V12" s="63">
        <f>F12/$F$15</f>
        <v>0.63652615168213245</v>
      </c>
      <c r="W12" s="63">
        <f>G12/$G$15</f>
        <v>0.57762777192973003</v>
      </c>
      <c r="X12" s="63">
        <f>H12/$H$15</f>
        <v>0.47117458724245848</v>
      </c>
      <c r="Y12" s="63">
        <f>I12/$I$15</f>
        <v>0.54970681442241209</v>
      </c>
      <c r="Z12" s="63">
        <f>J12/$J$15</f>
        <v>0.4850573985589674</v>
      </c>
      <c r="AA12" s="63">
        <f>K12/$K$15</f>
        <v>0.4869213901822933</v>
      </c>
      <c r="AB12" s="33">
        <v>0</v>
      </c>
      <c r="AC12" s="60"/>
      <c r="AD12" s="60"/>
      <c r="AE12" s="60"/>
    </row>
    <row r="13" spans="1:31" ht="20.100000000000001" customHeight="1">
      <c r="A13" s="60" t="s">
        <v>85</v>
      </c>
      <c r="B13" s="61">
        <v>122.682</v>
      </c>
      <c r="C13" s="61">
        <v>302.59200000000004</v>
      </c>
      <c r="D13" s="61">
        <v>419.47</v>
      </c>
      <c r="E13" s="61">
        <v>304.60300000000001</v>
      </c>
      <c r="F13" s="61">
        <v>585.02200000000005</v>
      </c>
      <c r="G13" s="61">
        <v>511.99900000000008</v>
      </c>
      <c r="H13" s="61">
        <v>1386.8659999999998</v>
      </c>
      <c r="I13" s="61">
        <v>613.81099999999969</v>
      </c>
      <c r="J13" s="61">
        <v>898.12299999999993</v>
      </c>
      <c r="K13" s="61">
        <v>1247.0910000000003</v>
      </c>
      <c r="L13" s="61">
        <v>3084.1509999999976</v>
      </c>
      <c r="N13" s="62">
        <f t="shared" ref="N13:N15" si="15">(L13-B13)/B13</f>
        <v>24.13939290197419</v>
      </c>
      <c r="O13" s="32"/>
      <c r="P13" s="62">
        <f t="shared" ref="P13:P15" si="16">(L13-K13)/K13</f>
        <v>1.4730761427995205</v>
      </c>
      <c r="Q13" s="60"/>
      <c r="R13" s="63">
        <f t="shared" ref="R13:R14" si="17">B13/$B$15</f>
        <v>1.0008177399312913E-2</v>
      </c>
      <c r="S13" s="63">
        <f t="shared" ref="S13:S14" si="18">C13/$C$15</f>
        <v>2.7326954888470836E-2</v>
      </c>
      <c r="T13" s="63">
        <f t="shared" ref="T13:T14" si="19">D13/$D$15</f>
        <v>5.2904907883382431E-2</v>
      </c>
      <c r="U13" s="63">
        <f t="shared" ref="U13:U14" si="20">E13/$E$15</f>
        <v>3.6537993261049756E-2</v>
      </c>
      <c r="V13" s="63">
        <f t="shared" ref="V13:V14" si="21">F13/$F$15</f>
        <v>4.6803553512170588E-2</v>
      </c>
      <c r="W13" s="63">
        <f t="shared" ref="W13:W14" si="22">G13/$G$15</f>
        <v>5.2108192696065855E-2</v>
      </c>
      <c r="X13" s="63">
        <f t="shared" ref="X13:X14" si="23">H13/$H$15</f>
        <v>0.14106528515791833</v>
      </c>
      <c r="Y13" s="63">
        <f t="shared" ref="Y13:Y14" si="24">I13/$I$15</f>
        <v>6.0146231702296951E-2</v>
      </c>
      <c r="Z13" s="63">
        <f t="shared" ref="Z13:Z14" si="25">J13/$J$15</f>
        <v>7.4946703752137633E-2</v>
      </c>
      <c r="AA13" s="63">
        <f>K13/$K$15</f>
        <v>0.12668867387361218</v>
      </c>
      <c r="AB13" s="63">
        <f t="shared" ref="AB13:AB14" si="26">L13/$L$15</f>
        <v>0.26886791054703896</v>
      </c>
      <c r="AC13" s="60"/>
      <c r="AD13" s="60"/>
      <c r="AE13" s="60"/>
    </row>
    <row r="14" spans="1:31" ht="20.100000000000001" customHeight="1">
      <c r="A14" s="60" t="s">
        <v>14</v>
      </c>
      <c r="B14" s="61">
        <v>2925.1340000000009</v>
      </c>
      <c r="C14" s="61">
        <v>2300.7200000000003</v>
      </c>
      <c r="D14" s="61">
        <v>2991.2270000000008</v>
      </c>
      <c r="E14" s="61">
        <v>3058.4129999999996</v>
      </c>
      <c r="F14" s="61">
        <v>3958.2269999999999</v>
      </c>
      <c r="G14" s="61">
        <v>3638.1</v>
      </c>
      <c r="H14" s="61">
        <v>3812.2160000000013</v>
      </c>
      <c r="I14" s="61">
        <v>3981.570999999999</v>
      </c>
      <c r="J14" s="61">
        <v>5272.6859999999988</v>
      </c>
      <c r="K14" s="61">
        <v>3803.5240000000003</v>
      </c>
      <c r="L14" s="61">
        <v>3616.3690000000015</v>
      </c>
      <c r="N14" s="62">
        <f t="shared" si="15"/>
        <v>0.23630883234750968</v>
      </c>
      <c r="O14" s="32"/>
      <c r="P14" s="62">
        <f t="shared" si="16"/>
        <v>-4.9205683992002897E-2</v>
      </c>
      <c r="Q14" s="60"/>
      <c r="R14" s="63">
        <f t="shared" si="17"/>
        <v>0.23862718238015185</v>
      </c>
      <c r="S14" s="63">
        <f t="shared" si="18"/>
        <v>0.20777704516643739</v>
      </c>
      <c r="T14" s="63">
        <f t="shared" si="19"/>
        <v>0.37726318662427921</v>
      </c>
      <c r="U14" s="63">
        <f t="shared" si="20"/>
        <v>0.36686530856067384</v>
      </c>
      <c r="V14" s="63">
        <f t="shared" si="21"/>
        <v>0.31667029480569692</v>
      </c>
      <c r="W14" s="63">
        <f t="shared" si="22"/>
        <v>0.37026403537420416</v>
      </c>
      <c r="X14" s="63">
        <f t="shared" si="23"/>
        <v>0.38776012759962325</v>
      </c>
      <c r="Y14" s="63">
        <f t="shared" si="24"/>
        <v>0.39014695387529097</v>
      </c>
      <c r="Z14" s="63">
        <f t="shared" si="25"/>
        <v>0.43999589768889508</v>
      </c>
      <c r="AA14" s="63">
        <f>K14/$K$15</f>
        <v>0.38638993594409454</v>
      </c>
      <c r="AB14" s="63">
        <f t="shared" si="26"/>
        <v>0.31526523078704188</v>
      </c>
      <c r="AC14" s="60"/>
      <c r="AD14" s="60"/>
      <c r="AE14" s="60"/>
    </row>
    <row r="15" spans="1:31" ht="20.100000000000001" customHeight="1">
      <c r="A15" s="47" t="s">
        <v>12</v>
      </c>
      <c r="B15" s="48">
        <f>SUM(B12:B14)</f>
        <v>12258.176000000003</v>
      </c>
      <c r="C15" s="48">
        <f t="shared" ref="C15:D15" si="27">SUM(C12:C14)</f>
        <v>11073.023000000001</v>
      </c>
      <c r="D15" s="48">
        <f t="shared" si="27"/>
        <v>7928.7540000000008</v>
      </c>
      <c r="E15" s="48">
        <f>SUM(E12:E14)</f>
        <v>8336.61</v>
      </c>
      <c r="F15" s="48">
        <f t="shared" ref="F15:L15" si="28">SUM(F12:F14)</f>
        <v>12499.521000000001</v>
      </c>
      <c r="G15" s="48">
        <f t="shared" si="28"/>
        <v>9825.6910000000007</v>
      </c>
      <c r="H15" s="48">
        <f t="shared" si="28"/>
        <v>9831.3770000000004</v>
      </c>
      <c r="I15" s="48">
        <f t="shared" si="28"/>
        <v>10205.310999999998</v>
      </c>
      <c r="J15" s="48">
        <f t="shared" si="28"/>
        <v>11983.488999999998</v>
      </c>
      <c r="K15" s="48">
        <f t="shared" si="28"/>
        <v>9843.744999999999</v>
      </c>
      <c r="L15" s="48">
        <f t="shared" si="28"/>
        <v>11470.878000000001</v>
      </c>
      <c r="N15" s="37">
        <f t="shared" si="15"/>
        <v>-6.4226357983439161E-2</v>
      </c>
      <c r="O15" s="125"/>
      <c r="P15" s="37">
        <f t="shared" si="16"/>
        <v>0.16529613475359245</v>
      </c>
      <c r="Q15" s="60"/>
      <c r="R15" s="49">
        <f>SUM(R12:R14)</f>
        <v>0.99999999999999978</v>
      </c>
      <c r="S15" s="49">
        <f t="shared" ref="S15:AB15" si="29">SUM(S12:S14)</f>
        <v>1</v>
      </c>
      <c r="T15" s="49">
        <f t="shared" si="29"/>
        <v>1</v>
      </c>
      <c r="U15" s="49">
        <f t="shared" si="29"/>
        <v>1</v>
      </c>
      <c r="V15" s="49">
        <f t="shared" si="29"/>
        <v>1</v>
      </c>
      <c r="W15" s="49">
        <f t="shared" si="29"/>
        <v>1</v>
      </c>
      <c r="X15" s="49">
        <f t="shared" si="29"/>
        <v>1</v>
      </c>
      <c r="Y15" s="49">
        <f t="shared" si="29"/>
        <v>1</v>
      </c>
      <c r="Z15" s="49">
        <f t="shared" si="29"/>
        <v>1.0000000000000002</v>
      </c>
      <c r="AA15" s="49">
        <f t="shared" si="29"/>
        <v>1</v>
      </c>
      <c r="AB15" s="49">
        <f t="shared" si="29"/>
        <v>0.5841331413340809</v>
      </c>
      <c r="AC15" s="60"/>
      <c r="AD15" s="60"/>
      <c r="AE15" s="60"/>
    </row>
    <row r="16" spans="1:31" ht="18" customHeight="1">
      <c r="A16" s="60"/>
      <c r="B16" s="60"/>
      <c r="C16" s="60"/>
      <c r="D16" s="60"/>
      <c r="E16" s="60"/>
      <c r="F16" s="60"/>
      <c r="G16" s="60"/>
      <c r="H16" s="60"/>
      <c r="I16" s="60"/>
      <c r="J16" s="60"/>
      <c r="K16" s="61"/>
      <c r="L16" s="122"/>
      <c r="N16" s="63"/>
      <c r="O16" s="33"/>
      <c r="P16" s="63"/>
      <c r="R16" s="60"/>
      <c r="S16" s="60"/>
      <c r="T16" s="60"/>
      <c r="U16" s="60"/>
      <c r="V16" s="60"/>
      <c r="W16" s="60"/>
      <c r="X16" s="60"/>
      <c r="Y16" s="60"/>
      <c r="Z16" s="60"/>
      <c r="AA16" s="60"/>
      <c r="AB16" s="60"/>
      <c r="AC16" s="60"/>
      <c r="AD16" s="60"/>
      <c r="AE16" s="60"/>
    </row>
    <row r="17" spans="1:31" ht="18" customHeight="1">
      <c r="A17" s="60"/>
      <c r="B17" s="60"/>
      <c r="C17" s="60"/>
      <c r="D17" s="60"/>
      <c r="E17" s="60"/>
      <c r="F17" s="60"/>
      <c r="G17" s="60"/>
      <c r="H17" s="60"/>
      <c r="I17" s="60"/>
      <c r="J17" s="60"/>
      <c r="K17" s="60"/>
      <c r="L17" s="60"/>
      <c r="N17" s="60"/>
      <c r="P17" s="60"/>
      <c r="Q17" s="60"/>
      <c r="R17" s="60"/>
      <c r="S17" s="60"/>
      <c r="T17" s="60"/>
      <c r="U17" s="60"/>
      <c r="V17" s="60"/>
      <c r="W17" s="60"/>
      <c r="X17" s="60"/>
      <c r="Y17" s="60"/>
      <c r="Z17" s="60"/>
      <c r="AA17" s="60"/>
      <c r="AB17" s="60"/>
      <c r="AC17" s="60"/>
      <c r="AD17" s="60"/>
      <c r="AE17" s="60"/>
    </row>
    <row r="18" spans="1:31" ht="28.5" customHeight="1">
      <c r="A18" s="52" t="s">
        <v>15</v>
      </c>
      <c r="B18" s="30">
        <v>2014</v>
      </c>
      <c r="C18" s="30">
        <v>2015</v>
      </c>
      <c r="D18" s="30">
        <v>2016</v>
      </c>
      <c r="E18" s="30">
        <v>2017</v>
      </c>
      <c r="F18" s="30">
        <v>2018</v>
      </c>
      <c r="G18" s="30">
        <v>2019</v>
      </c>
      <c r="H18" s="30">
        <v>2020</v>
      </c>
      <c r="I18" s="30">
        <v>2021</v>
      </c>
      <c r="J18" s="30">
        <v>2022</v>
      </c>
      <c r="K18" s="30">
        <v>2023</v>
      </c>
      <c r="L18" s="30">
        <v>2024</v>
      </c>
      <c r="N18" s="102" t="s">
        <v>91</v>
      </c>
      <c r="O18" s="124"/>
      <c r="P18" s="102" t="s">
        <v>87</v>
      </c>
      <c r="Q18" s="60"/>
      <c r="R18" s="60"/>
      <c r="S18" s="60"/>
      <c r="T18" s="60"/>
      <c r="U18" s="60"/>
      <c r="V18" s="60"/>
      <c r="W18" s="60"/>
      <c r="X18" s="60"/>
      <c r="Y18" s="60"/>
      <c r="Z18" s="60"/>
      <c r="AA18" s="60"/>
      <c r="AB18" s="60"/>
      <c r="AC18" s="60"/>
      <c r="AD18" s="60"/>
      <c r="AE18" s="60"/>
    </row>
    <row r="19" spans="1:31" ht="20.100000000000001" customHeight="1">
      <c r="A19" s="60" t="s">
        <v>84</v>
      </c>
      <c r="B19" s="64">
        <f>(B12/B5)*10</f>
        <v>17.892532442303214</v>
      </c>
      <c r="C19" s="64">
        <f t="shared" ref="C19:D19" si="30">(C12/C5)*10</f>
        <v>17.875829449903762</v>
      </c>
      <c r="D19" s="64">
        <f t="shared" si="30"/>
        <v>12.606713450618749</v>
      </c>
      <c r="E19" s="64">
        <f t="shared" ref="E19" si="31">(E12/E5)*10</f>
        <v>15.914584119954691</v>
      </c>
      <c r="F19" s="64">
        <f t="shared" ref="F19" si="32">(F12/F5)*10</f>
        <v>11.822150767388264</v>
      </c>
      <c r="G19" s="64">
        <f t="shared" ref="G19:L19" si="33">(G12/G5)*10</f>
        <v>12.314845272243616</v>
      </c>
      <c r="H19" s="64">
        <f t="shared" ref="H19" si="34">(H12/H5)*10</f>
        <v>11.04797645538042</v>
      </c>
      <c r="I19" s="64">
        <f t="shared" ref="I19" si="35">(I12/I5)*10</f>
        <v>12.295411408357481</v>
      </c>
      <c r="J19" s="64">
        <f t="shared" ref="J19:K19" si="36">(J12/J5)*10</f>
        <v>11.012346708144435</v>
      </c>
      <c r="K19" s="64">
        <f t="shared" si="36"/>
        <v>9.6906868414029539</v>
      </c>
      <c r="L19" s="64">
        <f t="shared" si="33"/>
        <v>11.488748133519582</v>
      </c>
      <c r="N19" s="62">
        <f>(L19-B19)/B19</f>
        <v>-0.35790262387023541</v>
      </c>
      <c r="O19" s="32"/>
      <c r="P19" s="62">
        <f>(L19-K19)/K19</f>
        <v>0.1855452891568537</v>
      </c>
      <c r="Q19" s="60"/>
      <c r="R19" s="60"/>
      <c r="S19" s="60"/>
      <c r="T19" s="60"/>
      <c r="U19" s="60"/>
      <c r="V19" s="60"/>
      <c r="W19" s="60"/>
      <c r="X19" s="60"/>
      <c r="Y19" s="60"/>
      <c r="Z19" s="60"/>
      <c r="AA19" s="60"/>
      <c r="AB19" s="60"/>
      <c r="AC19" s="60"/>
      <c r="AD19" s="60"/>
      <c r="AE19" s="60"/>
    </row>
    <row r="20" spans="1:31" ht="20.100000000000001" customHeight="1">
      <c r="A20" s="60" t="s">
        <v>85</v>
      </c>
      <c r="B20" s="64">
        <f t="shared" ref="B20:D20" si="37">(B13/B6)*10</f>
        <v>2.9751909785376505</v>
      </c>
      <c r="C20" s="64">
        <f t="shared" si="37"/>
        <v>2.415595612536523</v>
      </c>
      <c r="D20" s="64">
        <f t="shared" si="37"/>
        <v>2.1737688437002838</v>
      </c>
      <c r="E20" s="64">
        <f t="shared" ref="E20" si="38">(E13/E6)*10</f>
        <v>3.049109600696704</v>
      </c>
      <c r="F20" s="64">
        <f t="shared" ref="F20" si="39">(F13/F6)*10</f>
        <v>3.2336128322619522</v>
      </c>
      <c r="G20" s="64">
        <f t="shared" ref="G20:L20" si="40">(G13/G6)*10</f>
        <v>3.5951198960783639</v>
      </c>
      <c r="H20" s="64">
        <f t="shared" ref="H20" si="41">(H13/H6)*10</f>
        <v>3.7729123876110275</v>
      </c>
      <c r="I20" s="64">
        <f t="shared" ref="I20" si="42">(I13/I6)*10</f>
        <v>3.1583250577575139</v>
      </c>
      <c r="J20" s="64">
        <f t="shared" ref="J20:K20" si="43">(J13/J6)*10</f>
        <v>5.2690978639022346</v>
      </c>
      <c r="K20" s="64">
        <f t="shared" si="43"/>
        <v>4.6175728964176628</v>
      </c>
      <c r="L20" s="64">
        <f t="shared" si="40"/>
        <v>11.419609367768205</v>
      </c>
      <c r="N20" s="62">
        <f t="shared" ref="N20:N22" si="44">(L20-B20)/B20</f>
        <v>2.8382777610401027</v>
      </c>
      <c r="O20" s="32"/>
      <c r="P20" s="62">
        <f t="shared" ref="P20:P22" si="45">(L20-K20)/K20</f>
        <v>1.4730761427995207</v>
      </c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0"/>
    </row>
    <row r="21" spans="1:31" ht="20.100000000000001" customHeight="1">
      <c r="A21" s="60" t="s">
        <v>14</v>
      </c>
      <c r="B21" s="64">
        <f t="shared" ref="B21:D21" si="46">(B14/B7)*10</f>
        <v>2.9487208178217572</v>
      </c>
      <c r="C21" s="64">
        <f t="shared" si="46"/>
        <v>3.1892121922853534</v>
      </c>
      <c r="D21" s="64">
        <f t="shared" si="46"/>
        <v>2.4837682988599292</v>
      </c>
      <c r="E21" s="64">
        <f t="shared" ref="E21" si="47">(E14/E7)*10</f>
        <v>3.1132751344187275</v>
      </c>
      <c r="F21" s="64">
        <f t="shared" ref="F21" si="48">(F14/F7)*10</f>
        <v>2.8638497686550153</v>
      </c>
      <c r="G21" s="64">
        <f t="shared" ref="G21:L21" si="49">(G14/G7)*10</f>
        <v>3.1513653231143439</v>
      </c>
      <c r="H21" s="64">
        <f t="shared" ref="H21" si="50">(H14/H7)*10</f>
        <v>2.9110062943508157</v>
      </c>
      <c r="I21" s="64">
        <f t="shared" ref="I21" si="51">(I14/I7)*10</f>
        <v>3.3023502129092508</v>
      </c>
      <c r="J21" s="64">
        <f t="shared" ref="J21:K21" si="52">(J14/J7)*10</f>
        <v>3.9833178715290254</v>
      </c>
      <c r="K21" s="64">
        <f t="shared" si="52"/>
        <v>4.2587598784466785</v>
      </c>
      <c r="L21" s="64">
        <f t="shared" si="49"/>
        <v>4.1476307242015267</v>
      </c>
      <c r="N21" s="62">
        <f t="shared" si="44"/>
        <v>0.40658644220696805</v>
      </c>
      <c r="O21" s="32"/>
      <c r="P21" s="62">
        <f t="shared" si="45"/>
        <v>-2.6094252180680486E-2</v>
      </c>
      <c r="Q21" s="60"/>
      <c r="R21" s="60"/>
      <c r="S21" s="60"/>
      <c r="T21" s="60"/>
      <c r="U21" s="60"/>
      <c r="V21" s="60"/>
      <c r="W21" s="60"/>
      <c r="X21" s="60"/>
      <c r="Y21" s="60"/>
      <c r="Z21" s="60"/>
      <c r="AA21" s="60"/>
      <c r="AB21" s="60"/>
      <c r="AC21" s="60"/>
      <c r="AD21" s="60"/>
      <c r="AE21" s="60"/>
    </row>
    <row r="22" spans="1:31" ht="20.100000000000001" customHeight="1">
      <c r="A22" s="47" t="s">
        <v>12</v>
      </c>
      <c r="B22" s="53">
        <f t="shared" ref="B22:D22" si="53">(B15/B8)*10</f>
        <v>7.9187388081106178</v>
      </c>
      <c r="C22" s="53">
        <f t="shared" si="53"/>
        <v>8.3855981267432096</v>
      </c>
      <c r="D22" s="53">
        <f t="shared" si="53"/>
        <v>4.5160998915510033</v>
      </c>
      <c r="E22" s="53">
        <f t="shared" ref="E22" si="54">(E15/E8)*10</f>
        <v>5.9769428482321798</v>
      </c>
      <c r="F22" s="53">
        <f t="shared" ref="F22" si="55">(F15/F8)*10</f>
        <v>5.5899981708825059</v>
      </c>
      <c r="G22" s="53">
        <f t="shared" ref="G22:L22" si="56">(G15/G8)*10</f>
        <v>5.5899538100323101</v>
      </c>
      <c r="H22" s="53">
        <f t="shared" ref="H22" si="57">(H15/H8)*10</f>
        <v>4.6895110378871827</v>
      </c>
      <c r="I22" s="53">
        <f t="shared" ref="I22" si="58">(I15/I8)*10</f>
        <v>5.4977010559250807</v>
      </c>
      <c r="J22" s="53">
        <f t="shared" ref="J22:K22" si="59">(J15/J8)*10</f>
        <v>5.926622769014072</v>
      </c>
      <c r="K22" s="53">
        <f t="shared" si="59"/>
        <v>5.937861361460687</v>
      </c>
      <c r="L22" s="53">
        <f t="shared" si="56"/>
        <v>7.366315460950279</v>
      </c>
      <c r="N22" s="37">
        <f t="shared" si="44"/>
        <v>-6.9761531545216485E-2</v>
      </c>
      <c r="O22" s="125"/>
      <c r="P22" s="37">
        <f t="shared" si="45"/>
        <v>0.24056710194698766</v>
      </c>
      <c r="Q22" s="60"/>
      <c r="R22" s="60"/>
      <c r="S22" s="60"/>
      <c r="T22" s="60"/>
      <c r="U22" s="60"/>
      <c r="V22" s="60"/>
      <c r="W22" s="60"/>
      <c r="X22" s="60"/>
      <c r="Y22" s="60"/>
      <c r="Z22" s="60"/>
      <c r="AB22" s="60"/>
      <c r="AC22" s="60"/>
      <c r="AD22" s="60"/>
      <c r="AE22" s="60"/>
    </row>
    <row r="23" spans="1:31">
      <c r="Q23" s="60"/>
      <c r="AB23" s="60"/>
      <c r="AC23" s="60"/>
      <c r="AD23" s="60"/>
      <c r="AE23" s="60"/>
    </row>
    <row r="24" spans="1:31">
      <c r="A24" t="s">
        <v>49</v>
      </c>
      <c r="AB24" s="60"/>
      <c r="AC24" s="60"/>
      <c r="AD24" s="60"/>
      <c r="AE24" s="60"/>
    </row>
    <row r="25" spans="1:31">
      <c r="K25" s="123"/>
      <c r="L25" s="123"/>
      <c r="N25" s="63"/>
      <c r="O25" s="33"/>
      <c r="P25" s="63"/>
      <c r="AB25" s="60"/>
      <c r="AC25" s="60"/>
      <c r="AD25" s="60"/>
      <c r="AE25" s="60"/>
    </row>
    <row r="26" spans="1:31">
      <c r="AB26" s="60"/>
      <c r="AC26" s="60"/>
      <c r="AD26" s="60"/>
      <c r="AE26" s="60"/>
    </row>
    <row r="27" spans="1:31">
      <c r="AB27" s="60"/>
      <c r="AC27" s="60"/>
      <c r="AD27" s="60"/>
      <c r="AE27" s="60"/>
    </row>
    <row r="28" spans="1:31">
      <c r="AB28" s="60"/>
      <c r="AC28" s="60"/>
      <c r="AD28" s="60"/>
      <c r="AE28" s="60"/>
    </row>
    <row r="29" spans="1:31">
      <c r="AB29" s="60"/>
      <c r="AC29" s="60"/>
      <c r="AD29" s="60"/>
      <c r="AE29" s="60"/>
    </row>
    <row r="30" spans="1:31">
      <c r="AB30" s="60"/>
      <c r="AC30" s="60"/>
      <c r="AD30" s="60"/>
      <c r="AE30" s="60"/>
    </row>
    <row r="31" spans="1:31">
      <c r="AB31" s="60"/>
      <c r="AC31" s="60"/>
      <c r="AD31" s="60"/>
      <c r="AE31" s="60"/>
    </row>
    <row r="32" spans="1:31">
      <c r="AB32" s="60"/>
      <c r="AC32" s="60"/>
      <c r="AD32" s="60"/>
      <c r="AE32" s="60"/>
    </row>
    <row r="33" spans="28:31">
      <c r="AB33" s="60"/>
      <c r="AC33" s="60"/>
      <c r="AD33" s="60"/>
      <c r="AE33" s="60"/>
    </row>
    <row r="34" spans="28:31">
      <c r="AB34" s="60"/>
      <c r="AC34" s="60"/>
      <c r="AD34" s="60"/>
      <c r="AE34" s="60"/>
    </row>
    <row r="35" spans="28:31">
      <c r="AB35" s="60"/>
      <c r="AC35" s="60"/>
      <c r="AD35" s="60"/>
      <c r="AE35" s="60"/>
    </row>
    <row r="36" spans="28:31">
      <c r="AB36" s="60"/>
      <c r="AC36" s="60"/>
      <c r="AD36" s="60"/>
      <c r="AE36" s="60"/>
    </row>
    <row r="37" spans="28:31">
      <c r="AB37" s="60"/>
      <c r="AC37" s="60"/>
      <c r="AD37" s="60"/>
      <c r="AE37" s="60"/>
    </row>
    <row r="38" spans="28:31">
      <c r="AB38" s="60"/>
      <c r="AC38" s="60"/>
      <c r="AD38" s="60"/>
      <c r="AE38" s="60"/>
    </row>
    <row r="39" spans="28:31">
      <c r="AB39" s="60"/>
      <c r="AC39" s="60"/>
      <c r="AD39" s="60"/>
      <c r="AE39" s="60"/>
    </row>
    <row r="40" spans="28:31">
      <c r="AB40" s="60"/>
      <c r="AC40" s="60"/>
      <c r="AD40" s="60"/>
      <c r="AE40" s="60"/>
    </row>
    <row r="41" spans="28:31">
      <c r="AB41" s="60"/>
      <c r="AC41" s="60"/>
      <c r="AD41" s="60"/>
      <c r="AE41" s="60"/>
    </row>
    <row r="42" spans="28:31">
      <c r="AB42" s="60"/>
      <c r="AC42" s="60"/>
      <c r="AD42" s="60"/>
      <c r="AE42" s="60"/>
    </row>
    <row r="43" spans="28:31">
      <c r="AB43" s="60"/>
      <c r="AC43" s="60"/>
      <c r="AD43" s="60"/>
      <c r="AE43" s="60"/>
    </row>
    <row r="44" spans="28:31">
      <c r="AB44" s="60"/>
      <c r="AC44" s="60"/>
      <c r="AD44" s="60"/>
      <c r="AE44" s="60"/>
    </row>
    <row r="45" spans="28:31">
      <c r="AB45" s="60"/>
      <c r="AC45" s="60"/>
      <c r="AD45" s="60"/>
      <c r="AE45" s="60"/>
    </row>
    <row r="46" spans="28:31">
      <c r="AB46" s="60"/>
      <c r="AC46" s="60"/>
      <c r="AD46" s="60"/>
      <c r="AE46" s="60"/>
    </row>
    <row r="47" spans="28:31">
      <c r="AB47" s="60"/>
      <c r="AC47" s="60"/>
      <c r="AD47" s="60"/>
      <c r="AE47" s="60"/>
    </row>
    <row r="48" spans="28:31">
      <c r="AB48" s="60"/>
      <c r="AC48" s="60"/>
      <c r="AD48" s="60"/>
      <c r="AE48" s="60"/>
    </row>
    <row r="49" spans="28:31">
      <c r="AB49" s="60"/>
      <c r="AC49" s="60"/>
      <c r="AD49" s="60"/>
      <c r="AE49" s="60"/>
    </row>
    <row r="50" spans="28:31">
      <c r="AB50" s="60"/>
      <c r="AC50" s="60"/>
      <c r="AD50" s="60"/>
      <c r="AE50" s="60"/>
    </row>
    <row r="51" spans="28:31">
      <c r="AB51" s="60"/>
      <c r="AC51" s="60"/>
      <c r="AD51" s="60"/>
      <c r="AE51" s="60"/>
    </row>
    <row r="52" spans="28:31">
      <c r="AB52" s="60"/>
      <c r="AC52" s="60"/>
      <c r="AD52" s="60"/>
      <c r="AE52" s="60"/>
    </row>
    <row r="53" spans="28:31">
      <c r="AB53" s="60"/>
      <c r="AC53" s="60"/>
      <c r="AD53" s="60"/>
      <c r="AE53" s="60"/>
    </row>
    <row r="54" spans="28:31">
      <c r="AB54" s="60"/>
      <c r="AC54" s="60"/>
      <c r="AD54" s="60"/>
      <c r="AE54" s="60"/>
    </row>
    <row r="55" spans="28:31">
      <c r="AB55" s="60"/>
      <c r="AC55" s="60"/>
      <c r="AD55" s="60"/>
      <c r="AE55" s="60"/>
    </row>
    <row r="56" spans="28:31">
      <c r="AB56" s="60"/>
      <c r="AC56" s="60"/>
      <c r="AD56" s="60"/>
      <c r="AE56" s="60"/>
    </row>
    <row r="57" spans="28:31">
      <c r="AB57" s="60"/>
      <c r="AC57" s="60"/>
      <c r="AD57" s="60"/>
      <c r="AE57" s="60"/>
    </row>
    <row r="58" spans="28:31">
      <c r="AB58" s="60"/>
      <c r="AC58" s="60"/>
      <c r="AD58" s="60"/>
      <c r="AE58" s="60"/>
    </row>
    <row r="59" spans="28:31">
      <c r="AB59" s="60"/>
      <c r="AC59" s="60"/>
      <c r="AD59" s="60"/>
      <c r="AE59" s="60"/>
    </row>
    <row r="60" spans="28:31">
      <c r="AB60" s="60"/>
      <c r="AC60" s="60"/>
      <c r="AD60" s="60"/>
      <c r="AE60" s="60"/>
    </row>
    <row r="61" spans="28:31">
      <c r="AB61" s="60"/>
      <c r="AC61" s="60"/>
      <c r="AD61" s="60"/>
      <c r="AE61" s="60"/>
    </row>
    <row r="62" spans="28:31">
      <c r="AB62" s="60"/>
      <c r="AC62" s="60"/>
      <c r="AD62" s="60"/>
      <c r="AE62" s="60"/>
    </row>
    <row r="63" spans="28:31">
      <c r="AB63" s="60"/>
      <c r="AC63" s="60"/>
      <c r="AD63" s="60"/>
      <c r="AE63" s="60"/>
    </row>
    <row r="64" spans="28:31">
      <c r="AB64" s="60"/>
      <c r="AC64" s="60"/>
      <c r="AD64" s="60"/>
      <c r="AE64" s="60"/>
    </row>
    <row r="65" spans="28:31">
      <c r="AB65" s="60"/>
      <c r="AC65" s="60"/>
      <c r="AD65" s="60"/>
      <c r="AE65" s="60"/>
    </row>
    <row r="66" spans="28:31">
      <c r="AB66" s="60"/>
      <c r="AC66" s="60"/>
      <c r="AD66" s="60"/>
      <c r="AE66" s="60"/>
    </row>
    <row r="67" spans="28:31">
      <c r="AB67" s="60"/>
      <c r="AC67" s="60"/>
      <c r="AD67" s="60"/>
      <c r="AE67" s="60"/>
    </row>
    <row r="68" spans="28:31">
      <c r="AB68" s="60"/>
      <c r="AC68" s="60"/>
      <c r="AD68" s="60"/>
      <c r="AE68" s="60"/>
    </row>
    <row r="69" spans="28:31">
      <c r="AB69" s="60"/>
      <c r="AC69" s="60"/>
      <c r="AD69" s="60"/>
      <c r="AE69" s="60"/>
    </row>
    <row r="70" spans="28:31">
      <c r="AB70" s="60"/>
      <c r="AC70" s="60"/>
      <c r="AD70" s="60"/>
      <c r="AE70" s="60"/>
    </row>
    <row r="71" spans="28:31">
      <c r="AB71" s="60"/>
      <c r="AC71" s="60"/>
      <c r="AD71" s="60"/>
      <c r="AE71" s="60"/>
    </row>
    <row r="72" spans="28:31">
      <c r="AB72" s="60"/>
      <c r="AC72" s="60"/>
      <c r="AD72" s="60"/>
      <c r="AE72" s="60"/>
    </row>
    <row r="73" spans="28:31">
      <c r="AB73" s="60"/>
      <c r="AC73" s="60"/>
      <c r="AD73" s="60"/>
      <c r="AE73" s="60"/>
    </row>
    <row r="74" spans="28:31">
      <c r="AB74" s="60"/>
      <c r="AC74" s="60"/>
      <c r="AD74" s="60"/>
      <c r="AE74" s="60"/>
    </row>
    <row r="75" spans="28:31">
      <c r="AB75" s="60"/>
      <c r="AC75" s="60"/>
      <c r="AD75" s="60"/>
      <c r="AE75" s="60"/>
    </row>
    <row r="76" spans="28:31">
      <c r="AB76" s="60"/>
      <c r="AC76" s="60"/>
      <c r="AD76" s="60"/>
      <c r="AE76" s="60"/>
    </row>
    <row r="77" spans="28:31">
      <c r="AB77" s="60"/>
      <c r="AC77" s="60"/>
      <c r="AD77" s="60"/>
      <c r="AE77" s="60"/>
    </row>
    <row r="78" spans="28:31">
      <c r="AB78" s="60"/>
      <c r="AC78" s="60"/>
      <c r="AD78" s="60"/>
      <c r="AE78" s="60"/>
    </row>
    <row r="79" spans="28:31">
      <c r="AB79" s="60"/>
      <c r="AC79" s="60"/>
      <c r="AD79" s="60"/>
      <c r="AE79" s="60"/>
    </row>
    <row r="80" spans="28:31">
      <c r="AB80" s="60"/>
      <c r="AC80" s="60"/>
      <c r="AD80" s="60"/>
      <c r="AE80" s="60"/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9B3DA65C-15C7-4FE9-9D77-F3DACA9D58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N5:P8</xm:sqref>
        </x14:conditionalFormatting>
        <x14:conditionalFormatting xmlns:xm="http://schemas.microsoft.com/office/excel/2006/main">
          <x14:cfRule type="iconSet" priority="2" id="{4006859A-E15F-4E65-B172-655550D288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N12:P15</xm:sqref>
        </x14:conditionalFormatting>
        <x14:conditionalFormatting xmlns:xm="http://schemas.microsoft.com/office/excel/2006/main">
          <x14:cfRule type="iconSet" priority="1" id="{91601618-3C77-41A2-902B-0448BC0DF55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N19:P22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51"/>
  <sheetViews>
    <sheetView showGridLines="0" workbookViewId="0"/>
  </sheetViews>
  <sheetFormatPr defaultRowHeight="15"/>
  <cols>
    <col min="1" max="1" width="27.7109375" bestFit="1" customWidth="1"/>
    <col min="13" max="13" width="2.28515625" customWidth="1"/>
    <col min="14" max="14" width="11.85546875" bestFit="1" customWidth="1"/>
    <col min="15" max="15" width="5.28515625" customWidth="1"/>
    <col min="25" max="25" width="9.140625" customWidth="1"/>
    <col min="35" max="35" width="2.28515625" customWidth="1"/>
    <col min="36" max="36" width="11.140625" customWidth="1"/>
    <col min="37" max="37" width="11.85546875" customWidth="1"/>
    <col min="38" max="38" width="11.7109375" customWidth="1"/>
  </cols>
  <sheetData>
    <row r="1" spans="1:26">
      <c r="A1" s="20" t="s">
        <v>96</v>
      </c>
    </row>
    <row r="3" spans="1:26">
      <c r="A3" s="185" t="s">
        <v>30</v>
      </c>
      <c r="B3" s="186" t="s">
        <v>25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N3" s="137" t="s">
        <v>92</v>
      </c>
      <c r="P3" s="186" t="s">
        <v>31</v>
      </c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spans="1:26">
      <c r="A4" s="185"/>
      <c r="B4" s="55">
        <v>2014</v>
      </c>
      <c r="C4" s="55">
        <v>2015</v>
      </c>
      <c r="D4" s="55">
        <v>2016</v>
      </c>
      <c r="E4" s="55">
        <v>2017</v>
      </c>
      <c r="F4" s="55">
        <v>2018</v>
      </c>
      <c r="G4" s="55">
        <v>2019</v>
      </c>
      <c r="H4" s="55">
        <v>2020</v>
      </c>
      <c r="I4" s="55">
        <v>2021</v>
      </c>
      <c r="J4" s="55">
        <v>2022</v>
      </c>
      <c r="K4" s="55">
        <v>2023</v>
      </c>
      <c r="L4" s="55">
        <v>2024</v>
      </c>
      <c r="N4" s="35" t="s">
        <v>28</v>
      </c>
      <c r="P4" s="55">
        <v>2014</v>
      </c>
      <c r="Q4" s="55">
        <v>2015</v>
      </c>
      <c r="R4" s="55">
        <v>2016</v>
      </c>
      <c r="S4" s="55">
        <v>2017</v>
      </c>
      <c r="T4" s="55">
        <v>2018</v>
      </c>
      <c r="U4" s="55">
        <v>2019</v>
      </c>
      <c r="V4" s="55">
        <v>2020</v>
      </c>
      <c r="W4" s="55">
        <v>2021</v>
      </c>
      <c r="X4" s="55">
        <v>2022</v>
      </c>
      <c r="Y4" s="55">
        <v>2023</v>
      </c>
      <c r="Z4" s="55">
        <v>2024</v>
      </c>
    </row>
    <row r="5" spans="1:26" ht="18" customHeight="1">
      <c r="A5" s="1" t="s">
        <v>18</v>
      </c>
      <c r="B5" s="31">
        <v>404.15</v>
      </c>
      <c r="C5" s="31">
        <v>694.65</v>
      </c>
      <c r="D5" s="31">
        <v>1097.99</v>
      </c>
      <c r="E5" s="31">
        <v>1739.04</v>
      </c>
      <c r="F5" s="31">
        <v>1399.35</v>
      </c>
      <c r="G5" s="31">
        <v>1567.4</v>
      </c>
      <c r="H5" s="31">
        <v>1320.46</v>
      </c>
      <c r="I5" s="31">
        <v>1558.58</v>
      </c>
      <c r="J5" s="31">
        <v>2447.44</v>
      </c>
      <c r="K5" s="31">
        <v>1792.4899999999998</v>
      </c>
      <c r="L5" s="31">
        <v>1788.96</v>
      </c>
      <c r="M5" s="31"/>
      <c r="N5" s="32">
        <f>(L5-K5)/K5</f>
        <v>-1.9693275834173391E-3</v>
      </c>
      <c r="P5" s="33">
        <f t="shared" ref="P5:P15" si="0">B5/$B$16</f>
        <v>3.2191823921914407E-2</v>
      </c>
      <c r="Q5" s="33">
        <f t="shared" ref="Q5:Q15" si="1">C5/$C$16</f>
        <v>6.4720471663306342E-2</v>
      </c>
      <c r="R5" s="33">
        <f t="shared" ref="R5:R15" si="2">D5/$D$16</f>
        <v>6.6962246487956747E-2</v>
      </c>
      <c r="S5" s="33">
        <f t="shared" ref="S5:S15" si="3">E5/$E$16</f>
        <v>0.13433620976668986</v>
      </c>
      <c r="T5" s="33">
        <f t="shared" ref="T5:T15" si="4">F5/$F$16</f>
        <v>6.7868661638819452E-2</v>
      </c>
      <c r="U5" s="33">
        <f t="shared" ref="U5:U15" si="5">G5/$G$16</f>
        <v>9.7354944300723334E-2</v>
      </c>
      <c r="V5" s="33">
        <f t="shared" ref="V5:V15" si="6">H5/$H$16</f>
        <v>6.5715091936730433E-2</v>
      </c>
      <c r="W5" s="33">
        <f>I5/$I$16</f>
        <v>8.816674623988266E-2</v>
      </c>
      <c r="X5" s="33">
        <f>J5/$J$16</f>
        <v>0.12738246175049392</v>
      </c>
      <c r="Y5" s="33">
        <f t="shared" ref="Y5:Y15" si="7">K5/$K$16</f>
        <v>0.116008858790058</v>
      </c>
      <c r="Z5" s="33">
        <f t="shared" ref="Z5:Z15" si="8">L5/$L$16</f>
        <v>9.6373911122843103E-2</v>
      </c>
    </row>
    <row r="6" spans="1:26" ht="18" customHeight="1">
      <c r="A6" s="1" t="s">
        <v>94</v>
      </c>
      <c r="B6" s="31">
        <v>38.53</v>
      </c>
      <c r="C6" s="31"/>
      <c r="D6" s="31">
        <v>7.2</v>
      </c>
      <c r="E6" s="31">
        <v>0.72</v>
      </c>
      <c r="F6" s="31">
        <v>1511.3799999999999</v>
      </c>
      <c r="G6" s="31">
        <v>545.62</v>
      </c>
      <c r="H6" s="31">
        <v>286.84999999999997</v>
      </c>
      <c r="I6" s="31">
        <v>637.30999999999995</v>
      </c>
      <c r="J6" s="31">
        <v>485.44</v>
      </c>
      <c r="K6" s="31">
        <v>96.95</v>
      </c>
      <c r="L6" s="31">
        <v>2377.61</v>
      </c>
      <c r="M6" s="31"/>
      <c r="N6" s="32">
        <f t="shared" ref="N6:N16" si="9">(L6-K6)/K6</f>
        <v>23.524084579680249</v>
      </c>
      <c r="P6" s="33">
        <f t="shared" si="0"/>
        <v>3.0690361888194039E-3</v>
      </c>
      <c r="Q6" s="33">
        <f t="shared" si="1"/>
        <v>0</v>
      </c>
      <c r="R6" s="33">
        <f t="shared" si="2"/>
        <v>4.3910069737728807E-4</v>
      </c>
      <c r="S6" s="33">
        <f t="shared" si="3"/>
        <v>5.5618082983724752E-5</v>
      </c>
      <c r="T6" s="33">
        <f t="shared" si="4"/>
        <v>7.3302131580861796E-2</v>
      </c>
      <c r="U6" s="33">
        <f t="shared" si="5"/>
        <v>3.3889756736864021E-2</v>
      </c>
      <c r="V6" s="33">
        <f t="shared" si="6"/>
        <v>1.4275611621746301E-2</v>
      </c>
      <c r="W6" s="33">
        <f t="shared" ref="W6:W15" si="10">I6/$I$16</f>
        <v>3.6051758040100357E-2</v>
      </c>
      <c r="X6" s="33">
        <f t="shared" ref="X6:X15" si="11">J6/$J$16</f>
        <v>2.5265805180989018E-2</v>
      </c>
      <c r="Y6" s="33">
        <f t="shared" si="7"/>
        <v>6.2745448285324466E-3</v>
      </c>
      <c r="Z6" s="33">
        <f t="shared" si="8"/>
        <v>0.12808535396251622</v>
      </c>
    </row>
    <row r="7" spans="1:26" ht="18" customHeight="1">
      <c r="A7" s="1" t="s">
        <v>51</v>
      </c>
      <c r="B7" s="31">
        <v>15.68</v>
      </c>
      <c r="C7" s="31">
        <v>330.02</v>
      </c>
      <c r="D7" s="31">
        <v>104.35</v>
      </c>
      <c r="E7" s="31">
        <v>142.88</v>
      </c>
      <c r="F7" s="31">
        <v>270.36</v>
      </c>
      <c r="G7" s="31">
        <v>413.65999999999997</v>
      </c>
      <c r="H7" s="31">
        <v>315.83</v>
      </c>
      <c r="I7" s="31">
        <v>859.31999999999994</v>
      </c>
      <c r="J7" s="31">
        <v>644.04000000000008</v>
      </c>
      <c r="K7" s="31">
        <v>876.65000000000009</v>
      </c>
      <c r="L7" s="31">
        <v>1867.2000000000003</v>
      </c>
      <c r="M7" s="31"/>
      <c r="N7" s="32">
        <f t="shared" si="9"/>
        <v>1.1299264244567389</v>
      </c>
      <c r="P7" s="33">
        <f t="shared" si="0"/>
        <v>1.2489615219488256E-3</v>
      </c>
      <c r="Q7" s="33">
        <f t="shared" si="1"/>
        <v>3.0747930696500909E-2</v>
      </c>
      <c r="R7" s="33">
        <f t="shared" si="2"/>
        <v>6.3639108015722239E-3</v>
      </c>
      <c r="S7" s="33">
        <f t="shared" si="3"/>
        <v>1.1037099578770268E-2</v>
      </c>
      <c r="T7" s="33">
        <f t="shared" si="4"/>
        <v>1.3112496059364155E-2</v>
      </c>
      <c r="U7" s="33">
        <f t="shared" si="5"/>
        <v>2.5693407081432442E-2</v>
      </c>
      <c r="V7" s="33">
        <f t="shared" si="6"/>
        <v>1.5717853995105925E-2</v>
      </c>
      <c r="W7" s="33">
        <f t="shared" si="10"/>
        <v>4.8610561138251462E-2</v>
      </c>
      <c r="X7" s="33">
        <f t="shared" si="11"/>
        <v>3.3520495156485183E-2</v>
      </c>
      <c r="Y7" s="33">
        <f t="shared" si="7"/>
        <v>5.6736252954440118E-2</v>
      </c>
      <c r="Z7" s="33">
        <f t="shared" si="8"/>
        <v>0.10058881520468466</v>
      </c>
    </row>
    <row r="8" spans="1:26" ht="18" customHeight="1">
      <c r="A8" s="1" t="s">
        <v>16</v>
      </c>
      <c r="B8" s="31">
        <v>3973.75</v>
      </c>
      <c r="C8" s="31">
        <v>2132.4</v>
      </c>
      <c r="D8" s="31">
        <v>1713.1100000000001</v>
      </c>
      <c r="E8" s="31">
        <v>1983.82</v>
      </c>
      <c r="F8" s="31">
        <v>3180.75</v>
      </c>
      <c r="G8" s="31">
        <v>930.2</v>
      </c>
      <c r="H8" s="31">
        <v>1801.96</v>
      </c>
      <c r="I8" s="31">
        <v>1131.5900000000001</v>
      </c>
      <c r="J8" s="31">
        <v>2953.73</v>
      </c>
      <c r="K8" s="31">
        <v>1374.7800000000002</v>
      </c>
      <c r="L8" s="31">
        <v>983.6099999999999</v>
      </c>
      <c r="M8" s="31"/>
      <c r="N8" s="32">
        <f t="shared" si="9"/>
        <v>-0.2845327979749489</v>
      </c>
      <c r="P8" s="33">
        <f t="shared" si="0"/>
        <v>0.31652173774516235</v>
      </c>
      <c r="Q8" s="33">
        <f t="shared" si="1"/>
        <v>0.19867549668874174</v>
      </c>
      <c r="R8" s="33">
        <f t="shared" si="2"/>
        <v>0.10447608273388972</v>
      </c>
      <c r="S8" s="33">
        <f t="shared" si="3"/>
        <v>0.15324481303440673</v>
      </c>
      <c r="T8" s="33">
        <f t="shared" si="4"/>
        <v>0.15426679923369779</v>
      </c>
      <c r="U8" s="33">
        <f t="shared" si="5"/>
        <v>5.7776935809960982E-2</v>
      </c>
      <c r="V8" s="33">
        <f t="shared" si="6"/>
        <v>8.9677814599693109E-2</v>
      </c>
      <c r="W8" s="33">
        <f t="shared" si="10"/>
        <v>6.4012503931520248E-2</v>
      </c>
      <c r="X8" s="33">
        <f t="shared" si="11"/>
        <v>0.15373345158462981</v>
      </c>
      <c r="Y8" s="33">
        <f t="shared" si="7"/>
        <v>8.8974922530890538E-2</v>
      </c>
      <c r="Z8" s="33">
        <f t="shared" si="8"/>
        <v>5.2988519989010205E-2</v>
      </c>
    </row>
    <row r="9" spans="1:26" ht="18" customHeight="1">
      <c r="A9" s="1" t="s">
        <v>57</v>
      </c>
      <c r="B9" s="31">
        <v>150.12</v>
      </c>
      <c r="C9" s="31">
        <v>224.42</v>
      </c>
      <c r="D9" s="31">
        <v>300.87</v>
      </c>
      <c r="E9" s="31">
        <v>356.18000000000006</v>
      </c>
      <c r="F9" s="31">
        <v>399.25000000000006</v>
      </c>
      <c r="G9" s="31">
        <v>478.04</v>
      </c>
      <c r="H9" s="31">
        <v>520.45000000000005</v>
      </c>
      <c r="I9" s="31">
        <v>591.16000000000008</v>
      </c>
      <c r="J9" s="31">
        <v>769.33999999999992</v>
      </c>
      <c r="K9" s="31">
        <v>694.23</v>
      </c>
      <c r="L9" s="31">
        <v>862.38</v>
      </c>
      <c r="M9" s="31"/>
      <c r="N9" s="32">
        <f t="shared" si="9"/>
        <v>0.24221079469340129</v>
      </c>
      <c r="P9" s="33">
        <f t="shared" si="0"/>
        <v>1.1957532122127405E-2</v>
      </c>
      <c r="Q9" s="33">
        <f t="shared" si="1"/>
        <v>2.0909189160986406E-2</v>
      </c>
      <c r="R9" s="33">
        <f t="shared" si="2"/>
        <v>1.8348920391653426E-2</v>
      </c>
      <c r="S9" s="33">
        <f t="shared" si="3"/>
        <v>2.7513956662698732E-2</v>
      </c>
      <c r="T9" s="33">
        <f t="shared" si="4"/>
        <v>1.9363678250115177E-2</v>
      </c>
      <c r="U9" s="33">
        <f t="shared" si="5"/>
        <v>2.9692202101261823E-2</v>
      </c>
      <c r="V9" s="33">
        <f t="shared" si="6"/>
        <v>2.5901140207557485E-2</v>
      </c>
      <c r="W9" s="33">
        <f t="shared" si="10"/>
        <v>3.3441115443011614E-2</v>
      </c>
      <c r="X9" s="33">
        <f t="shared" si="11"/>
        <v>4.004201252048057E-2</v>
      </c>
      <c r="Y9" s="33">
        <f t="shared" si="7"/>
        <v>4.4930141890789893E-2</v>
      </c>
      <c r="Z9" s="33">
        <f t="shared" si="8"/>
        <v>4.6457681264040242E-2</v>
      </c>
    </row>
    <row r="10" spans="1:26" ht="18" customHeight="1">
      <c r="A10" s="1" t="s">
        <v>95</v>
      </c>
      <c r="B10" s="31"/>
      <c r="C10" s="31">
        <v>17.27</v>
      </c>
      <c r="D10" s="31">
        <v>31.5</v>
      </c>
      <c r="E10" s="31">
        <v>73.510000000000005</v>
      </c>
      <c r="F10" s="31">
        <v>20.25</v>
      </c>
      <c r="G10" s="31">
        <v>56.36</v>
      </c>
      <c r="H10" s="31">
        <v>1227.6099999999999</v>
      </c>
      <c r="I10" s="31">
        <v>855.9</v>
      </c>
      <c r="J10" s="31">
        <v>115.84</v>
      </c>
      <c r="K10" s="31">
        <v>424.01</v>
      </c>
      <c r="L10" s="31">
        <v>1006.66</v>
      </c>
      <c r="M10" s="31"/>
      <c r="N10" s="32">
        <f t="shared" si="9"/>
        <v>1.3741421192896395</v>
      </c>
      <c r="P10" s="33">
        <f t="shared" si="0"/>
        <v>0</v>
      </c>
      <c r="Q10" s="33">
        <f t="shared" si="1"/>
        <v>1.6090441886206009E-3</v>
      </c>
      <c r="R10" s="33">
        <f t="shared" si="2"/>
        <v>1.9210655510256353E-3</v>
      </c>
      <c r="S10" s="33">
        <f t="shared" si="3"/>
        <v>5.6784517779633432E-3</v>
      </c>
      <c r="T10" s="33">
        <f t="shared" si="4"/>
        <v>9.8212770085117675E-4</v>
      </c>
      <c r="U10" s="33">
        <f t="shared" si="5"/>
        <v>3.5006537327987538E-3</v>
      </c>
      <c r="V10" s="33">
        <f t="shared" si="6"/>
        <v>6.1094242924775936E-2</v>
      </c>
      <c r="W10" s="33">
        <f t="shared" si="10"/>
        <v>4.8417096399745646E-2</v>
      </c>
      <c r="X10" s="33">
        <f t="shared" si="11"/>
        <v>6.0291506100975771E-3</v>
      </c>
      <c r="Y10" s="33">
        <f t="shared" si="7"/>
        <v>2.7441668414090174E-2</v>
      </c>
      <c r="Z10" s="33">
        <f t="shared" si="8"/>
        <v>5.4230257451771548E-2</v>
      </c>
    </row>
    <row r="11" spans="1:26" ht="18" customHeight="1">
      <c r="A11" s="1" t="s">
        <v>78</v>
      </c>
      <c r="B11" s="31"/>
      <c r="C11" s="31"/>
      <c r="D11" s="31"/>
      <c r="E11" s="31"/>
      <c r="F11" s="31"/>
      <c r="G11" s="31"/>
      <c r="H11" s="31"/>
      <c r="I11" s="31">
        <v>537.71</v>
      </c>
      <c r="J11" s="31">
        <v>457.28000000000003</v>
      </c>
      <c r="K11" s="31">
        <v>761.9</v>
      </c>
      <c r="L11" s="31">
        <v>670.17</v>
      </c>
      <c r="M11" s="31"/>
      <c r="N11" s="32">
        <f t="shared" si="9"/>
        <v>-0.12039637747735926</v>
      </c>
      <c r="P11" s="33">
        <f t="shared" si="0"/>
        <v>0</v>
      </c>
      <c r="Q11" s="33">
        <f t="shared" si="1"/>
        <v>0</v>
      </c>
      <c r="R11" s="33">
        <f t="shared" si="2"/>
        <v>0</v>
      </c>
      <c r="S11" s="33">
        <f t="shared" si="3"/>
        <v>0</v>
      </c>
      <c r="T11" s="33">
        <f t="shared" si="4"/>
        <v>0</v>
      </c>
      <c r="U11" s="33">
        <f t="shared" si="5"/>
        <v>0</v>
      </c>
      <c r="V11" s="33">
        <f t="shared" si="6"/>
        <v>0</v>
      </c>
      <c r="W11" s="33">
        <f t="shared" si="10"/>
        <v>3.0417521795895824E-2</v>
      </c>
      <c r="X11" s="33">
        <f t="shared" si="11"/>
        <v>2.38001553089211E-2</v>
      </c>
      <c r="Y11" s="33">
        <f t="shared" si="7"/>
        <v>4.9309702989776903E-2</v>
      </c>
      <c r="Z11" s="33">
        <f t="shared" si="8"/>
        <v>3.610304535439348E-2</v>
      </c>
    </row>
    <row r="12" spans="1:26" ht="18" customHeight="1">
      <c r="A12" s="1" t="s">
        <v>17</v>
      </c>
      <c r="B12" s="31">
        <v>781.89</v>
      </c>
      <c r="C12" s="31">
        <v>558.22</v>
      </c>
      <c r="D12" s="31">
        <v>1044.8800000000001</v>
      </c>
      <c r="E12" s="31">
        <v>1502.68</v>
      </c>
      <c r="F12" s="31">
        <v>1770.7599999999998</v>
      </c>
      <c r="G12" s="31">
        <v>970.84</v>
      </c>
      <c r="H12" s="31">
        <v>698.08</v>
      </c>
      <c r="I12" s="31">
        <v>948.1400000000001</v>
      </c>
      <c r="J12" s="31">
        <v>912.82999999999993</v>
      </c>
      <c r="K12" s="31">
        <v>840.25</v>
      </c>
      <c r="L12" s="31">
        <v>840.07</v>
      </c>
      <c r="M12" s="31"/>
      <c r="N12" s="32">
        <f t="shared" si="9"/>
        <v>-2.1422195775060992E-4</v>
      </c>
      <c r="P12" s="33">
        <f t="shared" si="0"/>
        <v>6.2280007933454548E-2</v>
      </c>
      <c r="Q12" s="33">
        <f t="shared" si="1"/>
        <v>5.2009302082906307E-2</v>
      </c>
      <c r="R12" s="33">
        <f t="shared" si="2"/>
        <v>6.3723268982719558E-2</v>
      </c>
      <c r="S12" s="33">
        <f t="shared" si="3"/>
        <v>0.11607802908053266</v>
      </c>
      <c r="T12" s="33">
        <f t="shared" si="4"/>
        <v>8.5882096175764408E-2</v>
      </c>
      <c r="U12" s="33">
        <f t="shared" si="5"/>
        <v>6.0301182930275768E-2</v>
      </c>
      <c r="V12" s="33">
        <f t="shared" si="6"/>
        <v>3.4741220013626145E-2</v>
      </c>
      <c r="W12" s="33">
        <f t="shared" si="10"/>
        <v>5.3634987475703756E-2</v>
      </c>
      <c r="X12" s="33">
        <f t="shared" si="11"/>
        <v>4.7510268917605063E-2</v>
      </c>
      <c r="Y12" s="33">
        <f t="shared" si="7"/>
        <v>5.438046717044237E-2</v>
      </c>
      <c r="Z12" s="33">
        <f t="shared" si="8"/>
        <v>4.5255808691623517E-2</v>
      </c>
    </row>
    <row r="13" spans="1:26" ht="18" customHeight="1">
      <c r="A13" s="1" t="s">
        <v>21</v>
      </c>
      <c r="B13" s="31">
        <v>359.91</v>
      </c>
      <c r="C13" s="31">
        <v>655.65</v>
      </c>
      <c r="D13" s="31">
        <v>452.84</v>
      </c>
      <c r="E13" s="31">
        <v>472.18999999999994</v>
      </c>
      <c r="F13" s="31">
        <v>720.68000000000006</v>
      </c>
      <c r="G13" s="31">
        <v>354.43</v>
      </c>
      <c r="H13" s="31">
        <v>496.94</v>
      </c>
      <c r="I13" s="31">
        <v>653.33999999999992</v>
      </c>
      <c r="J13" s="31">
        <v>625.64</v>
      </c>
      <c r="K13" s="31">
        <v>554.09999999999991</v>
      </c>
      <c r="L13" s="31">
        <v>492.65000000000003</v>
      </c>
      <c r="M13" s="31"/>
      <c r="N13" s="32">
        <f t="shared" si="9"/>
        <v>-0.11090055946580019</v>
      </c>
      <c r="P13" s="33">
        <f t="shared" si="0"/>
        <v>2.8667968199273079E-2</v>
      </c>
      <c r="Q13" s="33">
        <f t="shared" si="1"/>
        <v>6.1086845528031092E-2</v>
      </c>
      <c r="R13" s="33">
        <f t="shared" si="2"/>
        <v>2.7616994416712656E-2</v>
      </c>
      <c r="S13" s="33">
        <f t="shared" si="3"/>
        <v>3.6475420283451375E-2</v>
      </c>
      <c r="T13" s="33">
        <f t="shared" si="4"/>
        <v>3.4953076120959312E-2</v>
      </c>
      <c r="U13" s="33">
        <f t="shared" si="5"/>
        <v>2.2014490818237444E-2</v>
      </c>
      <c r="V13" s="33">
        <f t="shared" si="6"/>
        <v>2.4731122326339925E-2</v>
      </c>
      <c r="W13" s="33">
        <f t="shared" si="10"/>
        <v>3.6958553291050147E-2</v>
      </c>
      <c r="X13" s="33">
        <f t="shared" si="11"/>
        <v>3.2562826205986259E-2</v>
      </c>
      <c r="Y13" s="33">
        <f t="shared" si="7"/>
        <v>3.5861013816295285E-2</v>
      </c>
      <c r="Z13" s="33">
        <f t="shared" si="8"/>
        <v>2.6539781389560781E-2</v>
      </c>
    </row>
    <row r="14" spans="1:26" ht="18" customHeight="1">
      <c r="A14" s="1" t="s">
        <v>77</v>
      </c>
      <c r="B14" s="31">
        <v>55.74</v>
      </c>
      <c r="C14" s="31">
        <v>101.19</v>
      </c>
      <c r="D14" s="31">
        <v>176.87</v>
      </c>
      <c r="E14" s="31">
        <v>59.89</v>
      </c>
      <c r="F14" s="31">
        <v>188.99</v>
      </c>
      <c r="G14" s="31">
        <v>266.14</v>
      </c>
      <c r="H14" s="31">
        <v>766.85</v>
      </c>
      <c r="I14" s="31">
        <v>253.07</v>
      </c>
      <c r="J14" s="31">
        <v>371.24</v>
      </c>
      <c r="K14" s="31">
        <v>957.91</v>
      </c>
      <c r="L14" s="31">
        <v>655.86</v>
      </c>
      <c r="M14" s="31"/>
      <c r="N14" s="32">
        <f t="shared" si="9"/>
        <v>-0.31532189871699845</v>
      </c>
      <c r="P14" s="33">
        <f t="shared" si="0"/>
        <v>4.4398670429481851E-3</v>
      </c>
      <c r="Q14" s="33">
        <f t="shared" si="1"/>
        <v>9.4278622725256864E-3</v>
      </c>
      <c r="R14" s="33">
        <f t="shared" si="2"/>
        <v>1.0786630603489021E-2</v>
      </c>
      <c r="S14" s="33">
        <f t="shared" si="3"/>
        <v>4.6263430415212159E-3</v>
      </c>
      <c r="T14" s="33">
        <f t="shared" si="4"/>
        <v>9.1660402066105623E-3</v>
      </c>
      <c r="U14" s="33">
        <f t="shared" si="5"/>
        <v>1.653058879430554E-2</v>
      </c>
      <c r="V14" s="33">
        <f t="shared" si="6"/>
        <v>3.8163684058344617E-2</v>
      </c>
      <c r="W14" s="33">
        <f t="shared" si="10"/>
        <v>1.4315824963060674E-2</v>
      </c>
      <c r="X14" s="33">
        <f t="shared" si="11"/>
        <v>1.9322012020827214E-2</v>
      </c>
      <c r="Y14" s="33">
        <f t="shared" si="7"/>
        <v>6.1995350559046057E-2</v>
      </c>
      <c r="Z14" s="33">
        <f t="shared" si="8"/>
        <v>3.5332144569486114E-2</v>
      </c>
    </row>
    <row r="15" spans="1:26" ht="18" customHeight="1">
      <c r="A15" s="1" t="s">
        <v>22</v>
      </c>
      <c r="B15" s="31">
        <f>B16-SUM(B5:B14)</f>
        <v>6774.6600000000044</v>
      </c>
      <c r="C15" s="31">
        <f t="shared" ref="C15:L15" si="12">C16-SUM(C5:C14)</f>
        <v>6019.26</v>
      </c>
      <c r="D15" s="31">
        <f t="shared" si="12"/>
        <v>11467.54</v>
      </c>
      <c r="E15" s="31">
        <f t="shared" si="12"/>
        <v>6614.5199999999995</v>
      </c>
      <c r="F15" s="31">
        <f t="shared" si="12"/>
        <v>11156.730000000014</v>
      </c>
      <c r="G15" s="31">
        <f t="shared" si="12"/>
        <v>10517.159999999994</v>
      </c>
      <c r="H15" s="31">
        <f t="shared" si="12"/>
        <v>12658.680000000008</v>
      </c>
      <c r="I15" s="31">
        <f t="shared" si="12"/>
        <v>9651.5200000000077</v>
      </c>
      <c r="J15" s="31">
        <f t="shared" si="12"/>
        <v>9430.5000000000055</v>
      </c>
      <c r="K15" s="31">
        <f t="shared" si="12"/>
        <v>7078.0500000000065</v>
      </c>
      <c r="L15" s="31">
        <f t="shared" si="12"/>
        <v>7017.5300000000043</v>
      </c>
      <c r="M15" s="31"/>
      <c r="N15" s="32">
        <f t="shared" si="9"/>
        <v>-8.5503775757450433E-3</v>
      </c>
      <c r="P15" s="33">
        <f t="shared" si="0"/>
        <v>0.53962306532435178</v>
      </c>
      <c r="Q15" s="33">
        <f t="shared" si="1"/>
        <v>0.56081385771838099</v>
      </c>
      <c r="R15" s="33">
        <f t="shared" si="2"/>
        <v>0.69936177933360366</v>
      </c>
      <c r="S15" s="33">
        <f t="shared" si="3"/>
        <v>0.51095405869098198</v>
      </c>
      <c r="T15" s="33">
        <f t="shared" si="4"/>
        <v>0.54110289303295611</v>
      </c>
      <c r="U15" s="33">
        <f t="shared" si="5"/>
        <v>0.65324583769413991</v>
      </c>
      <c r="V15" s="33">
        <f t="shared" si="6"/>
        <v>0.62998221831608014</v>
      </c>
      <c r="W15" s="33">
        <f t="shared" si="10"/>
        <v>0.54597333128177761</v>
      </c>
      <c r="X15" s="33">
        <f t="shared" si="11"/>
        <v>0.49083136074348438</v>
      </c>
      <c r="Y15" s="33">
        <f t="shared" si="7"/>
        <v>0.4580870760556382</v>
      </c>
      <c r="Z15" s="33">
        <f t="shared" si="8"/>
        <v>0.37804468100007016</v>
      </c>
    </row>
    <row r="16" spans="1:26" ht="22.5" customHeight="1">
      <c r="A16" s="56" t="s">
        <v>23</v>
      </c>
      <c r="B16" s="48">
        <v>12554.430000000004</v>
      </c>
      <c r="C16" s="48">
        <v>10733.08</v>
      </c>
      <c r="D16" s="48">
        <v>16397.150000000001</v>
      </c>
      <c r="E16" s="48">
        <v>12945.43</v>
      </c>
      <c r="F16" s="48">
        <v>20618.500000000015</v>
      </c>
      <c r="G16" s="48">
        <v>16099.849999999995</v>
      </c>
      <c r="H16" s="48">
        <v>20093.710000000006</v>
      </c>
      <c r="I16" s="48">
        <v>17677.640000000007</v>
      </c>
      <c r="J16" s="48">
        <v>19213.320000000003</v>
      </c>
      <c r="K16" s="48">
        <v>15451.320000000007</v>
      </c>
      <c r="L16" s="48">
        <v>18562.700000000004</v>
      </c>
      <c r="M16" s="31"/>
      <c r="N16" s="37">
        <f>(L16-K16)/K16</f>
        <v>0.20136661463227712</v>
      </c>
      <c r="P16" s="49">
        <f>SUM(P5:P15)</f>
        <v>1</v>
      </c>
      <c r="Q16" s="49">
        <f>SUM(Q5:Q15)</f>
        <v>1</v>
      </c>
      <c r="R16" s="49">
        <f>SUM(R5:R15)</f>
        <v>1</v>
      </c>
      <c r="S16" s="49">
        <f>SUM(S5:S15)</f>
        <v>0.99999999999999989</v>
      </c>
      <c r="T16" s="49">
        <f>SUM(T5:T15)</f>
        <v>1</v>
      </c>
      <c r="U16" s="49">
        <f t="shared" ref="U16:Y16" si="13">SUM(U5:U15)</f>
        <v>1</v>
      </c>
      <c r="V16" s="49">
        <f t="shared" si="13"/>
        <v>1</v>
      </c>
      <c r="W16" s="49">
        <f t="shared" si="13"/>
        <v>1</v>
      </c>
      <c r="X16" s="49">
        <f t="shared" si="13"/>
        <v>1</v>
      </c>
      <c r="Y16" s="49">
        <f t="shared" si="13"/>
        <v>1</v>
      </c>
      <c r="Z16" s="49">
        <f>SUM(Z5:Z15)</f>
        <v>1</v>
      </c>
    </row>
    <row r="19" spans="1:26">
      <c r="A19" s="185" t="s">
        <v>30</v>
      </c>
      <c r="B19" s="186" t="s">
        <v>26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N19" s="137" t="s">
        <v>92</v>
      </c>
      <c r="P19" s="186" t="s">
        <v>32</v>
      </c>
      <c r="Q19" s="186"/>
      <c r="R19" s="186"/>
      <c r="S19" s="186"/>
      <c r="T19" s="186"/>
      <c r="U19" s="186"/>
      <c r="V19" s="186"/>
      <c r="W19" s="186"/>
      <c r="X19" s="186"/>
      <c r="Y19" s="186"/>
      <c r="Z19" s="186"/>
    </row>
    <row r="20" spans="1:26" ht="15" customHeight="1">
      <c r="A20" s="185"/>
      <c r="B20" s="54">
        <v>2014</v>
      </c>
      <c r="C20" s="54">
        <v>2015</v>
      </c>
      <c r="D20" s="54">
        <v>2016</v>
      </c>
      <c r="E20" s="54">
        <v>2017</v>
      </c>
      <c r="F20" s="54">
        <v>2018</v>
      </c>
      <c r="G20" s="54">
        <v>2019</v>
      </c>
      <c r="H20" s="54">
        <v>2020</v>
      </c>
      <c r="I20" s="54">
        <v>2021</v>
      </c>
      <c r="J20" s="54">
        <v>2022</v>
      </c>
      <c r="K20" s="54">
        <v>2023</v>
      </c>
      <c r="L20" s="54">
        <v>2024</v>
      </c>
      <c r="N20" s="35" t="s">
        <v>29</v>
      </c>
      <c r="P20" s="54">
        <v>2014</v>
      </c>
      <c r="Q20" s="54">
        <v>2015</v>
      </c>
      <c r="R20" s="54">
        <v>2016</v>
      </c>
      <c r="S20" s="54">
        <v>2017</v>
      </c>
      <c r="T20" s="54">
        <v>2018</v>
      </c>
      <c r="U20" s="54">
        <v>2019</v>
      </c>
      <c r="V20" s="54">
        <v>2020</v>
      </c>
      <c r="W20" s="54">
        <v>2021</v>
      </c>
      <c r="X20" s="54">
        <v>2022</v>
      </c>
      <c r="Y20" s="54">
        <v>2023</v>
      </c>
      <c r="Z20" s="54">
        <v>2024</v>
      </c>
    </row>
    <row r="21" spans="1:26" ht="15" customHeight="1">
      <c r="A21" s="1" t="s">
        <v>18</v>
      </c>
      <c r="B21" s="31">
        <v>169.26900000000001</v>
      </c>
      <c r="C21" s="31">
        <v>265.84299999999996</v>
      </c>
      <c r="D21" s="31">
        <v>384.53</v>
      </c>
      <c r="E21" s="31">
        <v>711.06600000000003</v>
      </c>
      <c r="F21" s="31">
        <v>633.1</v>
      </c>
      <c r="G21" s="31">
        <v>800.62899999999991</v>
      </c>
      <c r="H21" s="31">
        <v>703.2890000000001</v>
      </c>
      <c r="I21" s="31">
        <v>861.14</v>
      </c>
      <c r="J21" s="31">
        <v>1395.4469999999999</v>
      </c>
      <c r="K21" s="31">
        <v>1042.7720000000002</v>
      </c>
      <c r="L21" s="31">
        <v>1197.057</v>
      </c>
      <c r="N21" s="32">
        <f>(L21-K21)/K21</f>
        <v>0.14795660029229768</v>
      </c>
      <c r="P21" s="33">
        <f>B21/$B$32</f>
        <v>4.0355662151949134E-2</v>
      </c>
      <c r="Q21" s="33">
        <f>C21/$C$32</f>
        <v>7.2589440135958944E-2</v>
      </c>
      <c r="R21" s="33">
        <f>D21/$D$32</f>
        <v>8.3147032920412714E-2</v>
      </c>
      <c r="S21" s="33">
        <f>E21/$E$32</f>
        <v>0.15931174751230129</v>
      </c>
      <c r="T21" s="33">
        <f>F21/$F$32</f>
        <v>9.6443679313417241E-2</v>
      </c>
      <c r="U21" s="33">
        <f>G21/$G$32</f>
        <v>0.14526730774778696</v>
      </c>
      <c r="V21" s="33">
        <f>H21/$H$32</f>
        <v>0.10567584161087787</v>
      </c>
      <c r="W21" s="33">
        <f>I21/$I$32</f>
        <v>0.12313921635274608</v>
      </c>
      <c r="X21" s="33">
        <f>J21/$J$32</f>
        <v>0.15828161904596627</v>
      </c>
      <c r="Y21" s="33">
        <f>K21/$K$32</f>
        <v>0.15515025488592099</v>
      </c>
      <c r="Z21" s="33">
        <f>L21/$L$32</f>
        <v>0.14648057707417692</v>
      </c>
    </row>
    <row r="22" spans="1:26" ht="18" customHeight="1">
      <c r="A22" s="1" t="s">
        <v>94</v>
      </c>
      <c r="B22" s="31">
        <v>16.356000000000002</v>
      </c>
      <c r="C22" s="31"/>
      <c r="D22" s="31">
        <v>2.3519999999999999</v>
      </c>
      <c r="E22" s="31">
        <v>0.22900000000000001</v>
      </c>
      <c r="F22" s="31">
        <v>526.80600000000004</v>
      </c>
      <c r="G22" s="31">
        <v>208.38499999999999</v>
      </c>
      <c r="H22" s="31">
        <v>123.06700000000001</v>
      </c>
      <c r="I22" s="31">
        <v>162.01999999999998</v>
      </c>
      <c r="J22" s="31">
        <v>327.02499999999998</v>
      </c>
      <c r="K22" s="31">
        <v>64.097000000000008</v>
      </c>
      <c r="L22" s="31">
        <v>1090.6399999999999</v>
      </c>
      <c r="M22" s="33"/>
      <c r="N22" s="32">
        <f t="shared" ref="N22:N32" si="14">(L22-K22)/K22</f>
        <v>16.015460942009764</v>
      </c>
      <c r="P22" s="33">
        <f t="shared" ref="P22:P32" si="15">B22/$B$32</f>
        <v>3.8994571372033865E-3</v>
      </c>
      <c r="Q22" s="33">
        <f t="shared" ref="Q22:Q32" si="16">C22/$C$32</f>
        <v>0</v>
      </c>
      <c r="R22" s="33">
        <f t="shared" ref="R22:R32" si="17">D22/$D$32</f>
        <v>5.0857363906277981E-4</v>
      </c>
      <c r="S22" s="33">
        <f t="shared" ref="S22:S32" si="18">E22/$E$32</f>
        <v>5.1306615954520394E-5</v>
      </c>
      <c r="T22" s="33">
        <f t="shared" ref="T22:T32" si="19">F22/$F$32</f>
        <v>8.0251317207998871E-2</v>
      </c>
      <c r="U22" s="33">
        <f t="shared" ref="U22:U32" si="20">G22/$G$32</f>
        <v>3.7809682043771317E-2</v>
      </c>
      <c r="V22" s="33">
        <f t="shared" ref="V22:V32" si="21">H22/$H$32</f>
        <v>1.8491983806836029E-2</v>
      </c>
      <c r="W22" s="33">
        <f t="shared" ref="W22:X32" si="22">I22/$I$32</f>
        <v>2.3168144359188885E-2</v>
      </c>
      <c r="X22" s="33">
        <f t="shared" ref="X22:X31" si="23">J22/$J$32</f>
        <v>3.7093523773032676E-2</v>
      </c>
      <c r="Y22" s="33">
        <f t="shared" ref="Y22:Y32" si="24">K22/$K$32</f>
        <v>9.5367596055732969E-3</v>
      </c>
      <c r="Z22" s="33">
        <f t="shared" ref="Z22:Z32" si="25">L22/$L$32</f>
        <v>0.13345862108502793</v>
      </c>
    </row>
    <row r="23" spans="1:26" ht="18" customHeight="1">
      <c r="A23" s="1" t="s">
        <v>51</v>
      </c>
      <c r="B23" s="31">
        <v>5.2759999999999998</v>
      </c>
      <c r="C23" s="31">
        <v>171.19</v>
      </c>
      <c r="D23" s="31">
        <v>59.680999999999997</v>
      </c>
      <c r="E23" s="31">
        <v>43.388000000000005</v>
      </c>
      <c r="F23" s="31">
        <v>84.873999999999995</v>
      </c>
      <c r="G23" s="31">
        <v>140.26299999999998</v>
      </c>
      <c r="H23" s="31">
        <v>120.31</v>
      </c>
      <c r="I23" s="31">
        <v>1014.646</v>
      </c>
      <c r="J23" s="31">
        <v>991.077</v>
      </c>
      <c r="K23" s="31">
        <v>510.04100000000005</v>
      </c>
      <c r="L23" s="31">
        <v>822.82600000000002</v>
      </c>
      <c r="M23" s="33"/>
      <c r="N23" s="32">
        <f t="shared" si="14"/>
        <v>0.61325462070696268</v>
      </c>
      <c r="P23" s="33">
        <f t="shared" si="15"/>
        <v>1.2578586363343766E-3</v>
      </c>
      <c r="Q23" s="33">
        <f t="shared" si="16"/>
        <v>4.6744079238027009E-2</v>
      </c>
      <c r="R23" s="33">
        <f t="shared" si="17"/>
        <v>1.290483986092932E-2</v>
      </c>
      <c r="S23" s="33">
        <f t="shared" si="18"/>
        <v>9.7209233756975159E-3</v>
      </c>
      <c r="T23" s="33">
        <f t="shared" si="19"/>
        <v>1.2929333182825737E-2</v>
      </c>
      <c r="U23" s="33">
        <f t="shared" si="20"/>
        <v>2.5449525793629559E-2</v>
      </c>
      <c r="V23" s="33">
        <f t="shared" si="21"/>
        <v>1.8077718411925559E-2</v>
      </c>
      <c r="W23" s="33">
        <f t="shared" si="22"/>
        <v>0.14508989631819263</v>
      </c>
      <c r="X23" s="33">
        <f t="shared" si="23"/>
        <v>0.11241506998060058</v>
      </c>
      <c r="Y23" s="33">
        <f t="shared" si="24"/>
        <v>7.5887146137669614E-2</v>
      </c>
      <c r="Z23" s="33">
        <f t="shared" si="25"/>
        <v>0.10068695752302247</v>
      </c>
    </row>
    <row r="24" spans="1:26" ht="18" customHeight="1">
      <c r="A24" s="1" t="s">
        <v>16</v>
      </c>
      <c r="B24" s="31">
        <v>1417.098</v>
      </c>
      <c r="C24" s="31">
        <v>675.03099999999995</v>
      </c>
      <c r="D24" s="31">
        <v>582.61</v>
      </c>
      <c r="E24" s="31">
        <v>624.02800000000002</v>
      </c>
      <c r="F24" s="31">
        <v>863.88400000000013</v>
      </c>
      <c r="G24" s="31">
        <v>253.73899999999998</v>
      </c>
      <c r="H24" s="31">
        <v>384.66199999999998</v>
      </c>
      <c r="I24" s="31">
        <v>305.44299999999998</v>
      </c>
      <c r="J24" s="31">
        <v>851.68</v>
      </c>
      <c r="K24" s="31">
        <v>471.51</v>
      </c>
      <c r="L24" s="31">
        <v>403.471</v>
      </c>
      <c r="M24" s="33"/>
      <c r="N24" s="32">
        <f t="shared" si="14"/>
        <v>-0.14430022693049985</v>
      </c>
      <c r="P24" s="33">
        <f t="shared" si="15"/>
        <v>0.33785234227296673</v>
      </c>
      <c r="Q24" s="33">
        <f t="shared" si="16"/>
        <v>0.18431977657646245</v>
      </c>
      <c r="R24" s="33">
        <f t="shared" si="17"/>
        <v>0.12597792850950942</v>
      </c>
      <c r="S24" s="33">
        <f t="shared" si="18"/>
        <v>0.13981120061514171</v>
      </c>
      <c r="T24" s="33">
        <f t="shared" si="19"/>
        <v>0.13160030241666743</v>
      </c>
      <c r="U24" s="33">
        <f t="shared" si="20"/>
        <v>4.6038778760968832E-2</v>
      </c>
      <c r="V24" s="33">
        <f t="shared" si="21"/>
        <v>5.7799113288738331E-2</v>
      </c>
      <c r="W24" s="33">
        <f t="shared" si="22"/>
        <v>4.367699986115129E-2</v>
      </c>
      <c r="X24" s="33">
        <f t="shared" si="23"/>
        <v>9.6603661270595415E-2</v>
      </c>
      <c r="Y24" s="33">
        <f t="shared" si="24"/>
        <v>7.0154258726989785E-2</v>
      </c>
      <c r="Z24" s="33">
        <f t="shared" si="25"/>
        <v>4.9371638036196465E-2</v>
      </c>
    </row>
    <row r="25" spans="1:26" ht="18" customHeight="1">
      <c r="A25" s="1" t="s">
        <v>57</v>
      </c>
      <c r="B25" s="31">
        <v>71.170999999999992</v>
      </c>
      <c r="C25" s="31">
        <v>121.92100000000001</v>
      </c>
      <c r="D25" s="31">
        <v>152.12099999999998</v>
      </c>
      <c r="E25" s="31">
        <v>183.89100000000002</v>
      </c>
      <c r="F25" s="31">
        <v>191.71600000000001</v>
      </c>
      <c r="G25" s="31">
        <v>213.881</v>
      </c>
      <c r="H25" s="31">
        <v>207.23500000000001</v>
      </c>
      <c r="I25" s="31">
        <v>261.09100000000001</v>
      </c>
      <c r="J25" s="31">
        <v>350.59199999999998</v>
      </c>
      <c r="K25" s="31">
        <v>333.58799999999997</v>
      </c>
      <c r="L25" s="31">
        <v>374.13899999999995</v>
      </c>
      <c r="M25" s="33"/>
      <c r="N25" s="32">
        <f t="shared" si="14"/>
        <v>0.12156012806216049</v>
      </c>
      <c r="P25" s="33">
        <f t="shared" si="15"/>
        <v>1.6967978962576558E-2</v>
      </c>
      <c r="Q25" s="33">
        <f t="shared" si="16"/>
        <v>3.3290991791456809E-2</v>
      </c>
      <c r="R25" s="33">
        <f t="shared" si="17"/>
        <v>3.2893167749944351E-2</v>
      </c>
      <c r="S25" s="33">
        <f t="shared" si="18"/>
        <v>4.1200108796911397E-2</v>
      </c>
      <c r="T25" s="33">
        <f t="shared" si="19"/>
        <v>2.9205175206525193E-2</v>
      </c>
      <c r="U25" s="33">
        <f t="shared" si="20"/>
        <v>3.880688439764788E-2</v>
      </c>
      <c r="V25" s="33">
        <f t="shared" si="21"/>
        <v>3.1139023980511955E-2</v>
      </c>
      <c r="W25" s="33">
        <f t="shared" si="22"/>
        <v>3.7334859763516769E-2</v>
      </c>
      <c r="X25" s="33">
        <f t="shared" si="23"/>
        <v>3.9766662140922164E-2</v>
      </c>
      <c r="Y25" s="33">
        <f t="shared" si="24"/>
        <v>4.9633345761954287E-2</v>
      </c>
      <c r="Z25" s="33">
        <f t="shared" si="25"/>
        <v>4.578236176385541E-2</v>
      </c>
    </row>
    <row r="26" spans="1:26" ht="18" customHeight="1">
      <c r="A26" s="1" t="s">
        <v>95</v>
      </c>
      <c r="B26" s="31"/>
      <c r="C26" s="31">
        <v>5.4610000000000003</v>
      </c>
      <c r="D26" s="31">
        <v>10.804</v>
      </c>
      <c r="E26" s="31">
        <v>26.175000000000001</v>
      </c>
      <c r="F26" s="31">
        <v>5.1210000000000004</v>
      </c>
      <c r="G26" s="31">
        <v>23.893000000000001</v>
      </c>
      <c r="H26" s="31">
        <v>355.267</v>
      </c>
      <c r="I26" s="31">
        <v>249.87</v>
      </c>
      <c r="J26" s="31">
        <v>45.57</v>
      </c>
      <c r="K26" s="31">
        <v>164.25399999999999</v>
      </c>
      <c r="L26" s="31">
        <v>352.40499999999997</v>
      </c>
      <c r="M26" s="33"/>
      <c r="N26" s="32">
        <f t="shared" si="14"/>
        <v>1.1454880855260754</v>
      </c>
      <c r="P26" s="33">
        <f t="shared" si="15"/>
        <v>0</v>
      </c>
      <c r="Q26" s="33">
        <f t="shared" si="16"/>
        <v>1.4911467767910831E-3</v>
      </c>
      <c r="R26" s="33">
        <f t="shared" si="17"/>
        <v>2.3361520393002863E-3</v>
      </c>
      <c r="S26" s="33">
        <f t="shared" si="18"/>
        <v>5.8644134175090453E-3</v>
      </c>
      <c r="T26" s="33">
        <f t="shared" si="19"/>
        <v>7.8011069619966778E-4</v>
      </c>
      <c r="U26" s="33">
        <f t="shared" si="20"/>
        <v>4.3351811938087109E-3</v>
      </c>
      <c r="V26" s="33">
        <f t="shared" si="21"/>
        <v>5.338223578297363E-2</v>
      </c>
      <c r="W26" s="33">
        <f t="shared" si="22"/>
        <v>3.573030632656788E-2</v>
      </c>
      <c r="X26" s="33">
        <f t="shared" si="23"/>
        <v>5.1688766251421119E-3</v>
      </c>
      <c r="Y26" s="33">
        <f t="shared" si="24"/>
        <v>2.4438755515138553E-2</v>
      </c>
      <c r="Z26" s="33">
        <f t="shared" si="25"/>
        <v>4.3122831881710989E-2</v>
      </c>
    </row>
    <row r="27" spans="1:26" ht="18" customHeight="1">
      <c r="A27" s="1" t="s">
        <v>78</v>
      </c>
      <c r="B27" s="31"/>
      <c r="C27" s="31"/>
      <c r="D27" s="31"/>
      <c r="E27" s="31"/>
      <c r="F27" s="31"/>
      <c r="G27" s="31"/>
      <c r="H27" s="31"/>
      <c r="I27" s="31">
        <v>235.86200000000002</v>
      </c>
      <c r="J27" s="31">
        <v>245.18299999999999</v>
      </c>
      <c r="K27" s="31">
        <v>341.596</v>
      </c>
      <c r="L27" s="31">
        <v>349.35699999999997</v>
      </c>
      <c r="M27" s="33"/>
      <c r="N27" s="32">
        <f t="shared" si="14"/>
        <v>2.2719821075188138E-2</v>
      </c>
      <c r="P27" s="33">
        <f t="shared" si="15"/>
        <v>0</v>
      </c>
      <c r="Q27" s="33">
        <f t="shared" si="16"/>
        <v>0</v>
      </c>
      <c r="R27" s="33">
        <f t="shared" si="17"/>
        <v>0</v>
      </c>
      <c r="S27" s="33">
        <f t="shared" si="18"/>
        <v>0</v>
      </c>
      <c r="T27" s="33">
        <f t="shared" si="19"/>
        <v>0</v>
      </c>
      <c r="U27" s="33">
        <f t="shared" si="20"/>
        <v>0</v>
      </c>
      <c r="V27" s="33">
        <f t="shared" si="21"/>
        <v>0</v>
      </c>
      <c r="W27" s="33">
        <f t="shared" si="22"/>
        <v>3.3727224199771699E-2</v>
      </c>
      <c r="X27" s="33">
        <f t="shared" si="23"/>
        <v>2.781041644902827E-2</v>
      </c>
      <c r="Y27" s="33">
        <f t="shared" si="24"/>
        <v>5.0824826968897376E-2</v>
      </c>
      <c r="Z27" s="33">
        <f t="shared" si="25"/>
        <v>4.2749856493803737E-2</v>
      </c>
    </row>
    <row r="28" spans="1:26" ht="18" customHeight="1">
      <c r="A28" s="1" t="s">
        <v>17</v>
      </c>
      <c r="B28" s="31">
        <v>285.82400000000001</v>
      </c>
      <c r="C28" s="31">
        <v>235.245</v>
      </c>
      <c r="D28" s="31">
        <v>341.67500000000001</v>
      </c>
      <c r="E28" s="31">
        <v>480.88499999999999</v>
      </c>
      <c r="F28" s="31">
        <v>665.99099999999999</v>
      </c>
      <c r="G28" s="31">
        <v>379.43900000000002</v>
      </c>
      <c r="H28" s="31">
        <v>232.47500000000002</v>
      </c>
      <c r="I28" s="31">
        <v>443.01600000000002</v>
      </c>
      <c r="J28" s="31">
        <v>399.92900000000003</v>
      </c>
      <c r="K28" s="31">
        <v>376.05400000000003</v>
      </c>
      <c r="L28" s="31">
        <v>342.24</v>
      </c>
      <c r="M28" s="33"/>
      <c r="N28" s="32">
        <f t="shared" si="14"/>
        <v>-8.9917937317512964E-2</v>
      </c>
      <c r="P28" s="33">
        <f t="shared" si="15"/>
        <v>6.8143704865738605E-2</v>
      </c>
      <c r="Q28" s="33">
        <f t="shared" si="16"/>
        <v>6.4234540103683999E-2</v>
      </c>
      <c r="R28" s="33">
        <f t="shared" si="17"/>
        <v>7.3880483897438481E-2</v>
      </c>
      <c r="S28" s="33">
        <f t="shared" si="18"/>
        <v>0.10774053280912461</v>
      </c>
      <c r="T28" s="33">
        <f t="shared" si="19"/>
        <v>0.10145415010207243</v>
      </c>
      <c r="U28" s="33">
        <f t="shared" si="20"/>
        <v>6.8845972334892369E-2</v>
      </c>
      <c r="V28" s="33">
        <f t="shared" si="21"/>
        <v>3.4931573333990482E-2</v>
      </c>
      <c r="W28" s="33">
        <f t="shared" si="22"/>
        <v>6.3349331202508491E-2</v>
      </c>
      <c r="X28" s="33">
        <f t="shared" si="23"/>
        <v>4.5362818955814344E-2</v>
      </c>
      <c r="Y28" s="33">
        <f t="shared" si="24"/>
        <v>5.5951707516954927E-2</v>
      </c>
      <c r="Z28" s="33">
        <f t="shared" si="25"/>
        <v>4.1878968752420566E-2</v>
      </c>
    </row>
    <row r="29" spans="1:26" ht="18" customHeight="1">
      <c r="A29" s="1" t="s">
        <v>21</v>
      </c>
      <c r="B29" s="31">
        <v>180.75900000000001</v>
      </c>
      <c r="C29" s="31">
        <v>263.19</v>
      </c>
      <c r="D29" s="31">
        <v>240.32300000000001</v>
      </c>
      <c r="E29" s="31">
        <v>222.584</v>
      </c>
      <c r="F29" s="31">
        <v>303.38699999999994</v>
      </c>
      <c r="G29" s="31">
        <v>190.26</v>
      </c>
      <c r="H29" s="31">
        <v>280.596</v>
      </c>
      <c r="I29" s="31">
        <v>393.31899999999996</v>
      </c>
      <c r="J29" s="31">
        <v>348.47899999999998</v>
      </c>
      <c r="K29" s="31">
        <v>373.41999999999996</v>
      </c>
      <c r="L29" s="31">
        <v>335.29200000000003</v>
      </c>
      <c r="M29" s="33"/>
      <c r="N29" s="32">
        <f t="shared" si="14"/>
        <v>-0.10210486851266652</v>
      </c>
      <c r="P29" s="33">
        <f t="shared" si="15"/>
        <v>4.3095009333806979E-2</v>
      </c>
      <c r="Q29" s="33">
        <f t="shared" si="16"/>
        <v>7.1865028416708499E-2</v>
      </c>
      <c r="R29" s="33">
        <f t="shared" si="17"/>
        <v>5.1965111675376034E-2</v>
      </c>
      <c r="S29" s="33">
        <f t="shared" si="18"/>
        <v>4.9869134522362302E-2</v>
      </c>
      <c r="T29" s="33">
        <f t="shared" si="19"/>
        <v>4.6216645926172341E-2</v>
      </c>
      <c r="U29" s="33">
        <f t="shared" si="20"/>
        <v>3.4521055285399289E-2</v>
      </c>
      <c r="V29" s="33">
        <f t="shared" si="21"/>
        <v>4.2162209920311396E-2</v>
      </c>
      <c r="W29" s="33">
        <f t="shared" si="22"/>
        <v>5.6242879713688521E-2</v>
      </c>
      <c r="X29" s="33">
        <f t="shared" si="23"/>
        <v>3.9526990508073248E-2</v>
      </c>
      <c r="Y29" s="33">
        <f t="shared" si="24"/>
        <v>5.5559804232853012E-2</v>
      </c>
      <c r="Z29" s="33">
        <f t="shared" si="25"/>
        <v>4.1028761076836714E-2</v>
      </c>
    </row>
    <row r="30" spans="1:26" ht="18" customHeight="1">
      <c r="A30" s="1" t="s">
        <v>77</v>
      </c>
      <c r="B30" s="31">
        <v>23.95</v>
      </c>
      <c r="C30" s="31">
        <v>40.832000000000001</v>
      </c>
      <c r="D30" s="31">
        <v>57.468000000000004</v>
      </c>
      <c r="E30" s="31">
        <v>23.740000000000002</v>
      </c>
      <c r="F30" s="31">
        <v>73.677999999999997</v>
      </c>
      <c r="G30" s="31">
        <v>92.169000000000011</v>
      </c>
      <c r="H30" s="31">
        <v>283.19099999999997</v>
      </c>
      <c r="I30" s="31">
        <v>97.98</v>
      </c>
      <c r="J30" s="31">
        <v>168.916</v>
      </c>
      <c r="K30" s="31">
        <v>421.72900000000004</v>
      </c>
      <c r="L30" s="31">
        <v>269.101</v>
      </c>
      <c r="M30" s="33"/>
      <c r="N30" s="32">
        <f t="shared" si="14"/>
        <v>-0.36191013660431232</v>
      </c>
      <c r="P30" s="33">
        <f t="shared" si="15"/>
        <v>5.7099534382502506E-3</v>
      </c>
      <c r="Q30" s="33">
        <f t="shared" si="16"/>
        <v>1.1149332574607856E-2</v>
      </c>
      <c r="R30" s="33">
        <f t="shared" si="17"/>
        <v>1.2426322231998228E-2</v>
      </c>
      <c r="S30" s="33">
        <f t="shared" si="18"/>
        <v>5.3188605360712411E-3</v>
      </c>
      <c r="T30" s="33">
        <f t="shared" si="19"/>
        <v>1.1223783611521015E-2</v>
      </c>
      <c r="U30" s="33">
        <f t="shared" si="20"/>
        <v>1.6723279431304361E-2</v>
      </c>
      <c r="V30" s="33">
        <f t="shared" si="21"/>
        <v>4.2552133278959438E-2</v>
      </c>
      <c r="W30" s="33">
        <f t="shared" si="22"/>
        <v>1.4010707223264581E-2</v>
      </c>
      <c r="X30" s="33">
        <f t="shared" si="23"/>
        <v>1.9159665657505046E-2</v>
      </c>
      <c r="Y30" s="33">
        <f t="shared" si="24"/>
        <v>6.2747524715646916E-2</v>
      </c>
      <c r="Z30" s="33">
        <f t="shared" si="25"/>
        <v>3.2929150216938777E-2</v>
      </c>
    </row>
    <row r="31" spans="1:26" ht="18" customHeight="1">
      <c r="A31" s="1" t="s">
        <v>22</v>
      </c>
      <c r="B31" s="31">
        <f t="shared" ref="B31:J31" si="26">B32-SUM(B21:B30)</f>
        <v>2024.7270000000003</v>
      </c>
      <c r="C31" s="31">
        <f t="shared" si="26"/>
        <v>1883.5689999999993</v>
      </c>
      <c r="D31" s="31">
        <f t="shared" si="26"/>
        <v>2793.135000000002</v>
      </c>
      <c r="E31" s="31">
        <f t="shared" si="26"/>
        <v>2147.3759999999993</v>
      </c>
      <c r="F31" s="31">
        <f t="shared" si="26"/>
        <v>3215.8960000000034</v>
      </c>
      <c r="G31" s="31">
        <f t="shared" si="26"/>
        <v>3208.7609999999981</v>
      </c>
      <c r="H31" s="31">
        <f t="shared" si="26"/>
        <v>3965.0619999999985</v>
      </c>
      <c r="I31" s="31">
        <f t="shared" si="26"/>
        <v>2968.8360000000002</v>
      </c>
      <c r="J31" s="31">
        <f t="shared" si="26"/>
        <v>3692.3309999999965</v>
      </c>
      <c r="K31" s="31">
        <f t="shared" ref="K31:L31" si="27">K32-SUM(K21:K30)</f>
        <v>2621.9850000000033</v>
      </c>
      <c r="L31" s="31">
        <f t="shared" si="27"/>
        <v>2635.5930000000017</v>
      </c>
      <c r="M31" s="33"/>
      <c r="N31" s="32">
        <f t="shared" si="14"/>
        <v>5.1899610409664202E-3</v>
      </c>
      <c r="P31" s="33">
        <f t="shared" si="15"/>
        <v>0.48271803320117396</v>
      </c>
      <c r="Q31" s="33">
        <f t="shared" si="16"/>
        <v>0.51431566438630327</v>
      </c>
      <c r="R31" s="33">
        <f t="shared" si="17"/>
        <v>0.60396038747602832</v>
      </c>
      <c r="S31" s="33">
        <f t="shared" si="18"/>
        <v>0.48111177179892639</v>
      </c>
      <c r="T31" s="33">
        <f t="shared" si="19"/>
        <v>0.48989550233660012</v>
      </c>
      <c r="U31" s="33">
        <f t="shared" si="20"/>
        <v>0.58220233301079072</v>
      </c>
      <c r="V31" s="33">
        <f t="shared" si="21"/>
        <v>0.59578816658487532</v>
      </c>
      <c r="W31" s="33">
        <f t="shared" si="22"/>
        <v>0.42453043467940321</v>
      </c>
      <c r="X31" s="33">
        <f t="shared" si="23"/>
        <v>0.41881069559331974</v>
      </c>
      <c r="Y31" s="33">
        <f t="shared" si="24"/>
        <v>0.39011561593240129</v>
      </c>
      <c r="Z31" s="33">
        <f t="shared" si="25"/>
        <v>0.32251027609600996</v>
      </c>
    </row>
    <row r="32" spans="1:26" ht="18" customHeight="1">
      <c r="A32" s="56" t="s">
        <v>23</v>
      </c>
      <c r="B32" s="48">
        <v>4194.43</v>
      </c>
      <c r="C32" s="48">
        <v>3662.2819999999992</v>
      </c>
      <c r="D32" s="48">
        <v>4624.6990000000023</v>
      </c>
      <c r="E32" s="48">
        <v>4463.3619999999992</v>
      </c>
      <c r="F32" s="48">
        <v>6564.4530000000032</v>
      </c>
      <c r="G32" s="48">
        <v>5511.4189999999981</v>
      </c>
      <c r="H32" s="48">
        <v>6655.1539999999986</v>
      </c>
      <c r="I32" s="48">
        <v>6993.223</v>
      </c>
      <c r="J32" s="48">
        <v>8816.2289999999975</v>
      </c>
      <c r="K32" s="48">
        <v>6721.046000000003</v>
      </c>
      <c r="L32" s="48">
        <v>8172.1210000000019</v>
      </c>
      <c r="M32" s="33"/>
      <c r="N32" s="37">
        <f t="shared" si="14"/>
        <v>0.21590017387174529</v>
      </c>
      <c r="P32" s="49">
        <f t="shared" si="15"/>
        <v>1</v>
      </c>
      <c r="Q32" s="49">
        <f t="shared" si="16"/>
        <v>1</v>
      </c>
      <c r="R32" s="49">
        <f t="shared" si="17"/>
        <v>1</v>
      </c>
      <c r="S32" s="49">
        <f t="shared" si="18"/>
        <v>1</v>
      </c>
      <c r="T32" s="49">
        <f t="shared" si="19"/>
        <v>1</v>
      </c>
      <c r="U32" s="49">
        <f t="shared" si="20"/>
        <v>1</v>
      </c>
      <c r="V32" s="49">
        <f t="shared" si="21"/>
        <v>1</v>
      </c>
      <c r="W32" s="49">
        <f t="shared" si="22"/>
        <v>1</v>
      </c>
      <c r="X32" s="49">
        <f t="shared" si="22"/>
        <v>1.2606818057997002</v>
      </c>
      <c r="Y32" s="49">
        <f t="shared" si="24"/>
        <v>1</v>
      </c>
      <c r="Z32" s="49">
        <f t="shared" si="25"/>
        <v>1</v>
      </c>
    </row>
    <row r="33" spans="1:14" ht="22.5" customHeight="1">
      <c r="M33" s="33"/>
    </row>
    <row r="34" spans="1:14" ht="15" customHeight="1">
      <c r="A34" s="185" t="s">
        <v>30</v>
      </c>
      <c r="B34" s="186" t="s">
        <v>27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33"/>
      <c r="N34" s="137" t="s">
        <v>92</v>
      </c>
    </row>
    <row r="35" spans="1:14" ht="15" customHeight="1">
      <c r="A35" s="185"/>
      <c r="B35" s="54">
        <v>2014</v>
      </c>
      <c r="C35" s="54">
        <v>2015</v>
      </c>
      <c r="D35" s="54">
        <v>2016</v>
      </c>
      <c r="E35" s="54">
        <v>2017</v>
      </c>
      <c r="F35" s="54">
        <v>2018</v>
      </c>
      <c r="G35" s="54">
        <v>2019</v>
      </c>
      <c r="H35" s="54">
        <v>2020</v>
      </c>
      <c r="I35" s="54">
        <v>2021</v>
      </c>
      <c r="J35" s="54">
        <v>2022</v>
      </c>
      <c r="K35" s="54">
        <v>2023</v>
      </c>
      <c r="L35" s="54">
        <v>2024</v>
      </c>
      <c r="M35" s="33"/>
      <c r="N35" s="35" t="s">
        <v>24</v>
      </c>
    </row>
    <row r="36" spans="1:14" ht="18" customHeight="1">
      <c r="A36" s="50" t="s">
        <v>18</v>
      </c>
      <c r="B36" s="50">
        <f>(B21/B5)*10</f>
        <v>4.1882716813064462</v>
      </c>
      <c r="C36" s="50">
        <f t="shared" ref="C36:L36" si="28">(C21/C5)*10</f>
        <v>3.8270064061037927</v>
      </c>
      <c r="D36" s="50">
        <f t="shared" si="28"/>
        <v>3.5021266131749829</v>
      </c>
      <c r="E36" s="50">
        <f t="shared" si="28"/>
        <v>4.0888421197902289</v>
      </c>
      <c r="F36" s="50">
        <f t="shared" si="28"/>
        <v>4.5242433987208353</v>
      </c>
      <c r="G36" s="50">
        <f t="shared" si="28"/>
        <v>5.1080068903917306</v>
      </c>
      <c r="H36" s="50">
        <f t="shared" si="28"/>
        <v>5.3260909077139793</v>
      </c>
      <c r="I36" s="50">
        <f t="shared" si="28"/>
        <v>5.5251575151740688</v>
      </c>
      <c r="J36" s="50">
        <f t="shared" ref="J36:K36" si="29">(J21/J5)*10</f>
        <v>5.7016596933939132</v>
      </c>
      <c r="K36" s="50">
        <f t="shared" si="29"/>
        <v>5.8174494697320505</v>
      </c>
      <c r="L36" s="50">
        <f t="shared" si="28"/>
        <v>6.6913569895358194</v>
      </c>
      <c r="M36" s="33"/>
      <c r="N36" s="32">
        <f>(L36-K36)/K36</f>
        <v>0.1502217637386751</v>
      </c>
    </row>
    <row r="37" spans="1:14" ht="18" customHeight="1">
      <c r="A37" s="50" t="s">
        <v>94</v>
      </c>
      <c r="B37" s="50">
        <f t="shared" ref="B37:L37" si="30">(B22/B6)*10</f>
        <v>4.2450038930703347</v>
      </c>
      <c r="C37" s="50"/>
      <c r="D37" s="50">
        <f t="shared" si="30"/>
        <v>3.2666666666666666</v>
      </c>
      <c r="E37" s="50">
        <f t="shared" si="30"/>
        <v>3.1805555555555558</v>
      </c>
      <c r="F37" s="50">
        <f t="shared" si="30"/>
        <v>3.4855959454273582</v>
      </c>
      <c r="G37" s="50">
        <f t="shared" si="30"/>
        <v>3.8192331659396652</v>
      </c>
      <c r="H37" s="50">
        <f t="shared" si="30"/>
        <v>4.2902910929057008</v>
      </c>
      <c r="I37" s="50">
        <f t="shared" si="30"/>
        <v>2.5422478856443487</v>
      </c>
      <c r="J37" s="50">
        <f t="shared" ref="J37:K37" si="31">(J22/J6)*10</f>
        <v>6.7366718852999341</v>
      </c>
      <c r="K37" s="50">
        <f t="shared" si="31"/>
        <v>6.6113460546673553</v>
      </c>
      <c r="L37" s="50">
        <f t="shared" si="30"/>
        <v>4.5871274094573957</v>
      </c>
      <c r="M37" s="33"/>
      <c r="N37" s="32">
        <f t="shared" ref="N37:N47" si="32">(L37-K37)/K37</f>
        <v>-0.30617345219449515</v>
      </c>
    </row>
    <row r="38" spans="1:14" ht="18" customHeight="1">
      <c r="A38" s="50" t="s">
        <v>51</v>
      </c>
      <c r="B38" s="50">
        <f t="shared" ref="B38:L38" si="33">(B23/B7)*10</f>
        <v>3.364795918367347</v>
      </c>
      <c r="C38" s="50">
        <f t="shared" si="33"/>
        <v>5.187261378098297</v>
      </c>
      <c r="D38" s="50">
        <f t="shared" si="33"/>
        <v>5.7193100143747007</v>
      </c>
      <c r="E38" s="50">
        <f t="shared" si="33"/>
        <v>3.0366741321388586</v>
      </c>
      <c r="F38" s="50">
        <f t="shared" si="33"/>
        <v>3.1392957538097348</v>
      </c>
      <c r="G38" s="50">
        <f t="shared" si="33"/>
        <v>3.3907798675240528</v>
      </c>
      <c r="H38" s="50">
        <f t="shared" si="33"/>
        <v>3.8093278029319571</v>
      </c>
      <c r="I38" s="50">
        <f t="shared" si="33"/>
        <v>11.807545501093887</v>
      </c>
      <c r="J38" s="50">
        <f t="shared" ref="J38:K38" si="34">(J23/J7)*10</f>
        <v>15.388438606297743</v>
      </c>
      <c r="K38" s="50">
        <f t="shared" si="34"/>
        <v>5.8180687845776538</v>
      </c>
      <c r="L38" s="50">
        <f t="shared" si="33"/>
        <v>4.4067373607540699</v>
      </c>
      <c r="M38" s="33"/>
      <c r="N38" s="32">
        <f t="shared" si="32"/>
        <v>-0.24257730117675733</v>
      </c>
    </row>
    <row r="39" spans="1:14" ht="18" customHeight="1">
      <c r="A39" s="50" t="s">
        <v>16</v>
      </c>
      <c r="B39" s="50"/>
      <c r="C39" s="50">
        <f t="shared" ref="B39:L39" si="35">(C24/C8)*10</f>
        <v>3.1655927593322075</v>
      </c>
      <c r="D39" s="50">
        <f t="shared" si="35"/>
        <v>3.4008907775916315</v>
      </c>
      <c r="E39" s="50">
        <f t="shared" si="35"/>
        <v>3.1455878053452428</v>
      </c>
      <c r="F39" s="50">
        <f t="shared" si="35"/>
        <v>2.7159757918729865</v>
      </c>
      <c r="G39" s="50">
        <f t="shared" si="35"/>
        <v>2.7277897226402921</v>
      </c>
      <c r="H39" s="50">
        <f t="shared" si="35"/>
        <v>2.134686674509978</v>
      </c>
      <c r="I39" s="50">
        <f t="shared" si="35"/>
        <v>2.6992373562862868</v>
      </c>
      <c r="J39" s="50">
        <f t="shared" ref="J39:K39" si="36">(J24/J8)*10</f>
        <v>2.8834050505631859</v>
      </c>
      <c r="K39" s="50">
        <f t="shared" si="36"/>
        <v>3.4297123903460913</v>
      </c>
      <c r="L39" s="50">
        <f t="shared" si="35"/>
        <v>4.1019408098738328</v>
      </c>
      <c r="M39" s="33"/>
      <c r="N39" s="32">
        <f t="shared" si="32"/>
        <v>0.19600139691593996</v>
      </c>
    </row>
    <row r="40" spans="1:14" ht="18" customHeight="1">
      <c r="A40" s="50" t="s">
        <v>57</v>
      </c>
      <c r="B40" s="50">
        <f t="shared" ref="B40:L40" si="37">(B25/B9)*10</f>
        <v>4.7409405808686378</v>
      </c>
      <c r="C40" s="50">
        <f t="shared" si="37"/>
        <v>5.4327154442563055</v>
      </c>
      <c r="D40" s="50">
        <f t="shared" si="37"/>
        <v>5.0560374912753012</v>
      </c>
      <c r="E40" s="50">
        <f t="shared" si="37"/>
        <v>5.1628670896737603</v>
      </c>
      <c r="F40" s="50">
        <f t="shared" si="37"/>
        <v>4.8019035691922349</v>
      </c>
      <c r="G40" s="50">
        <f t="shared" si="37"/>
        <v>4.4741235043092624</v>
      </c>
      <c r="H40" s="50">
        <f t="shared" si="37"/>
        <v>3.9818426361802284</v>
      </c>
      <c r="I40" s="50">
        <f t="shared" si="37"/>
        <v>4.4165877258271866</v>
      </c>
      <c r="J40" s="50">
        <f t="shared" ref="J40:K40" si="38">(J25/J9)*10</f>
        <v>4.5570488990563343</v>
      </c>
      <c r="K40" s="50">
        <f t="shared" si="38"/>
        <v>4.8051510306382603</v>
      </c>
      <c r="L40" s="50">
        <f t="shared" si="37"/>
        <v>4.3384470882905442</v>
      </c>
      <c r="M40" s="33"/>
      <c r="N40" s="32">
        <f t="shared" si="32"/>
        <v>-9.7125759288719929E-2</v>
      </c>
    </row>
    <row r="41" spans="1:14" ht="18" customHeight="1">
      <c r="A41" s="50" t="s">
        <v>95</v>
      </c>
      <c r="B41" s="50"/>
      <c r="C41" s="50">
        <f t="shared" ref="B41:L41" si="39">(C26/C10)*10</f>
        <v>3.162130862767806</v>
      </c>
      <c r="D41" s="50">
        <f t="shared" si="39"/>
        <v>3.4298412698412699</v>
      </c>
      <c r="E41" s="50">
        <f t="shared" si="39"/>
        <v>3.5607400353693377</v>
      </c>
      <c r="F41" s="50">
        <f t="shared" si="39"/>
        <v>2.528888888888889</v>
      </c>
      <c r="G41" s="50">
        <f t="shared" si="39"/>
        <v>4.2393541518807663</v>
      </c>
      <c r="H41" s="50">
        <f t="shared" si="39"/>
        <v>2.893972841537622</v>
      </c>
      <c r="I41" s="50">
        <f t="shared" si="39"/>
        <v>2.9193831055029795</v>
      </c>
      <c r="J41" s="50">
        <f t="shared" ref="J41:K41" si="40">(J26/J10)*10</f>
        <v>3.933874309392265</v>
      </c>
      <c r="K41" s="50">
        <f t="shared" si="40"/>
        <v>3.8738237305723922</v>
      </c>
      <c r="L41" s="50">
        <f t="shared" si="39"/>
        <v>3.500735104205988</v>
      </c>
      <c r="M41" s="33"/>
      <c r="N41" s="32">
        <f t="shared" si="32"/>
        <v>-9.6310171116453194E-2</v>
      </c>
    </row>
    <row r="42" spans="1:14" ht="18" customHeight="1">
      <c r="A42" s="50" t="s">
        <v>78</v>
      </c>
      <c r="B42" s="50"/>
      <c r="C42" s="50"/>
      <c r="D42" s="50"/>
      <c r="E42" s="50"/>
      <c r="F42" s="50"/>
      <c r="G42" s="50"/>
      <c r="H42" s="50"/>
      <c r="I42" s="50">
        <f t="shared" ref="B42:L42" si="41">(I27/I11)*10</f>
        <v>4.38641646984434</v>
      </c>
      <c r="J42" s="50">
        <f t="shared" ref="J42:K42" si="42">(J27/J11)*10</f>
        <v>5.3617695941217622</v>
      </c>
      <c r="K42" s="50">
        <f t="shared" si="42"/>
        <v>4.4834755217220108</v>
      </c>
      <c r="L42" s="50">
        <f t="shared" si="41"/>
        <v>5.2129608905203151</v>
      </c>
      <c r="M42" s="33"/>
      <c r="N42" s="32">
        <f t="shared" si="32"/>
        <v>0.16270533100136653</v>
      </c>
    </row>
    <row r="43" spans="1:14" ht="18" customHeight="1">
      <c r="A43" s="50" t="s">
        <v>17</v>
      </c>
      <c r="B43" s="50">
        <f t="shared" ref="B43:L43" si="43">(B28/B12)*10</f>
        <v>3.6555525713335641</v>
      </c>
      <c r="C43" s="50">
        <f t="shared" si="43"/>
        <v>4.2141987030203145</v>
      </c>
      <c r="D43" s="50">
        <f t="shared" si="43"/>
        <v>3.2699927264374855</v>
      </c>
      <c r="E43" s="50">
        <f t="shared" si="43"/>
        <v>3.2001823408842869</v>
      </c>
      <c r="F43" s="50">
        <f t="shared" si="43"/>
        <v>3.7610461044975043</v>
      </c>
      <c r="G43" s="50">
        <f t="shared" si="43"/>
        <v>3.9083577108483376</v>
      </c>
      <c r="H43" s="50">
        <f t="shared" si="43"/>
        <v>3.3302057070822828</v>
      </c>
      <c r="I43" s="50">
        <f t="shared" si="43"/>
        <v>4.6724745290779843</v>
      </c>
      <c r="J43" s="50">
        <f t="shared" si="43"/>
        <v>4.3811991279865916</v>
      </c>
      <c r="K43" s="50">
        <f t="shared" si="43"/>
        <v>4.475501338887236</v>
      </c>
      <c r="L43" s="50">
        <f t="shared" si="43"/>
        <v>4.0739462187674835</v>
      </c>
      <c r="M43" s="33"/>
      <c r="N43" s="32">
        <f t="shared" si="32"/>
        <v>-8.9722935982763652E-2</v>
      </c>
    </row>
    <row r="44" spans="1:14" ht="18" customHeight="1">
      <c r="A44" s="50" t="s">
        <v>21</v>
      </c>
      <c r="B44" s="50">
        <f t="shared" ref="B44:L44" si="44">(B29/B13)*10</f>
        <v>5.0223389180628484</v>
      </c>
      <c r="C44" s="50">
        <f t="shared" si="44"/>
        <v>4.0141843971631204</v>
      </c>
      <c r="D44" s="50">
        <f t="shared" si="44"/>
        <v>5.307017931278156</v>
      </c>
      <c r="E44" s="50">
        <f t="shared" si="44"/>
        <v>4.7138651813888481</v>
      </c>
      <c r="F44" s="50">
        <f t="shared" si="44"/>
        <v>4.2097324748848299</v>
      </c>
      <c r="G44" s="50">
        <f t="shared" si="44"/>
        <v>5.3680557514883045</v>
      </c>
      <c r="H44" s="50">
        <f t="shared" si="44"/>
        <v>5.646476435787017</v>
      </c>
      <c r="I44" s="50">
        <f t="shared" si="44"/>
        <v>6.0201273456393301</v>
      </c>
      <c r="J44" s="50">
        <f t="shared" si="44"/>
        <v>5.5699603605907555</v>
      </c>
      <c r="K44" s="50">
        <f t="shared" si="44"/>
        <v>6.7392167478794445</v>
      </c>
      <c r="L44" s="50">
        <f t="shared" si="44"/>
        <v>6.805886532020704</v>
      </c>
      <c r="M44" s="33"/>
      <c r="N44" s="32">
        <f t="shared" si="32"/>
        <v>9.8928090066605773E-3</v>
      </c>
    </row>
    <row r="45" spans="1:14" ht="18" customHeight="1">
      <c r="A45" s="50" t="s">
        <v>77</v>
      </c>
      <c r="B45" s="50">
        <f t="shared" ref="B45:L45" si="45">(B30/B14)*10</f>
        <v>4.296734840330104</v>
      </c>
      <c r="C45" s="50">
        <f t="shared" si="45"/>
        <v>4.035181342029845</v>
      </c>
      <c r="D45" s="50">
        <f t="shared" si="45"/>
        <v>3.2491660541640757</v>
      </c>
      <c r="E45" s="50">
        <f t="shared" si="45"/>
        <v>3.9639338787777594</v>
      </c>
      <c r="F45" s="50">
        <f t="shared" si="45"/>
        <v>3.898513148843854</v>
      </c>
      <c r="G45" s="50">
        <f t="shared" si="45"/>
        <v>3.4631772751183592</v>
      </c>
      <c r="H45" s="50">
        <f t="shared" si="45"/>
        <v>3.6929125643867766</v>
      </c>
      <c r="I45" s="50">
        <f t="shared" si="45"/>
        <v>3.8716560635397324</v>
      </c>
      <c r="J45" s="50">
        <f t="shared" si="45"/>
        <v>4.550048486154509</v>
      </c>
      <c r="K45" s="50">
        <f t="shared" si="45"/>
        <v>4.4025952333726561</v>
      </c>
      <c r="L45" s="50">
        <f t="shared" si="45"/>
        <v>4.1030250358308171</v>
      </c>
      <c r="M45" s="33"/>
      <c r="N45" s="32">
        <f t="shared" si="32"/>
        <v>-6.8044001699504406E-2</v>
      </c>
    </row>
    <row r="46" spans="1:14" ht="18" customHeight="1">
      <c r="A46" s="1" t="s">
        <v>22</v>
      </c>
      <c r="B46" s="50">
        <f t="shared" ref="B46:L46" si="46">(B31/B15)*10</f>
        <v>2.9886769225319041</v>
      </c>
      <c r="C46" s="50">
        <f t="shared" si="46"/>
        <v>3.1292368164857458</v>
      </c>
      <c r="D46" s="50">
        <f t="shared" si="46"/>
        <v>2.4356880377134082</v>
      </c>
      <c r="E46" s="50">
        <f t="shared" si="46"/>
        <v>3.2464577928557166</v>
      </c>
      <c r="F46" s="50">
        <f t="shared" si="46"/>
        <v>2.8824718353854575</v>
      </c>
      <c r="G46" s="50">
        <f t="shared" si="46"/>
        <v>3.050976689524548</v>
      </c>
      <c r="H46" s="50">
        <f t="shared" si="46"/>
        <v>3.1322870947049744</v>
      </c>
      <c r="I46" s="50">
        <f t="shared" si="46"/>
        <v>3.0760294751500261</v>
      </c>
      <c r="J46" s="50">
        <f t="shared" ref="J46:K46" si="47">(J31/J15)*10</f>
        <v>3.9153077779545029</v>
      </c>
      <c r="K46" s="50">
        <f t="shared" si="47"/>
        <v>3.7043889206773062</v>
      </c>
      <c r="L46" s="50">
        <f t="shared" si="46"/>
        <v>3.7557274425616995</v>
      </c>
      <c r="N46" s="32">
        <f t="shared" si="32"/>
        <v>1.3858836905010148E-2</v>
      </c>
    </row>
    <row r="47" spans="1:14">
      <c r="A47" s="56" t="s">
        <v>23</v>
      </c>
      <c r="B47" s="57">
        <f t="shared" ref="B47:L47" si="48">(B32/B16)*10</f>
        <v>3.3409959671605947</v>
      </c>
      <c r="C47" s="57">
        <f t="shared" si="48"/>
        <v>3.4121445102430981</v>
      </c>
      <c r="D47" s="57">
        <f t="shared" si="48"/>
        <v>2.8204285500833999</v>
      </c>
      <c r="E47" s="57">
        <f t="shared" si="48"/>
        <v>3.4478283069778288</v>
      </c>
      <c r="F47" s="57">
        <f t="shared" si="48"/>
        <v>3.1837684603632654</v>
      </c>
      <c r="G47" s="57">
        <f t="shared" si="48"/>
        <v>3.4232735087593986</v>
      </c>
      <c r="H47" s="57">
        <f t="shared" si="48"/>
        <v>3.3120583505982699</v>
      </c>
      <c r="I47" s="57">
        <f t="shared" si="48"/>
        <v>3.9559709327715673</v>
      </c>
      <c r="J47" s="57">
        <f t="shared" si="48"/>
        <v>4.5886025944500979</v>
      </c>
      <c r="K47" s="57">
        <f t="shared" si="48"/>
        <v>4.3498199506579374</v>
      </c>
      <c r="L47" s="57">
        <f t="shared" si="48"/>
        <v>4.4024419938909745</v>
      </c>
      <c r="N47" s="37">
        <f t="shared" si="32"/>
        <v>1.2097522157228067E-2</v>
      </c>
    </row>
    <row r="48" spans="1:14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spans="1:1">
      <c r="A49" t="s">
        <v>40</v>
      </c>
    </row>
    <row r="51" spans="1:1">
      <c r="A51" t="s">
        <v>49</v>
      </c>
    </row>
  </sheetData>
  <mergeCells count="8">
    <mergeCell ref="A34:A35"/>
    <mergeCell ref="B34:L34"/>
    <mergeCell ref="P19:Z19"/>
    <mergeCell ref="P3:Z3"/>
    <mergeCell ref="B3:L3"/>
    <mergeCell ref="A3:A4"/>
    <mergeCell ref="B19:L19"/>
    <mergeCell ref="A19:A20"/>
  </mergeCells>
  <pageMargins left="0.7" right="0.7" top="0.75" bottom="0.75" header="0.3" footer="0.3"/>
  <ignoredErrors>
    <ignoredError sqref="L15 B15:F1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3" id="{7985C852-C3E1-451A-AEBD-3AE6B35876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N5:N16 N21:N32 N36:N47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EEC218-10E3-4AF8-A7FA-D5776A46D465}">
  <dimension ref="A1:Z49"/>
  <sheetViews>
    <sheetView showGridLines="0" workbookViewId="0">
      <selection activeCell="G21" sqref="G21"/>
    </sheetView>
  </sheetViews>
  <sheetFormatPr defaultRowHeight="15"/>
  <cols>
    <col min="1" max="1" width="27.7109375" bestFit="1" customWidth="1"/>
    <col min="13" max="13" width="2.28515625" customWidth="1"/>
    <col min="14" max="14" width="11.85546875" bestFit="1" customWidth="1"/>
    <col min="15" max="15" width="5.28515625" customWidth="1"/>
    <col min="25" max="25" width="9.140625" customWidth="1"/>
    <col min="35" max="35" width="2.28515625" customWidth="1"/>
    <col min="36" max="36" width="11.140625" customWidth="1"/>
    <col min="37" max="37" width="11.85546875" customWidth="1"/>
    <col min="38" max="38" width="11.7109375" customWidth="1"/>
  </cols>
  <sheetData>
    <row r="1" spans="1:26">
      <c r="A1" s="20" t="s">
        <v>76</v>
      </c>
    </row>
    <row r="3" spans="1:26">
      <c r="A3" s="185" t="s">
        <v>30</v>
      </c>
      <c r="B3" s="186" t="s">
        <v>25</v>
      </c>
      <c r="C3" s="186"/>
      <c r="D3" s="186"/>
      <c r="E3" s="186"/>
      <c r="F3" s="186"/>
      <c r="G3" s="186"/>
      <c r="H3" s="186"/>
      <c r="I3" s="186"/>
      <c r="J3" s="186"/>
      <c r="K3" s="186"/>
      <c r="L3" s="186"/>
      <c r="N3" s="137" t="s">
        <v>92</v>
      </c>
      <c r="P3" s="186" t="s">
        <v>31</v>
      </c>
      <c r="Q3" s="186"/>
      <c r="R3" s="186"/>
      <c r="S3" s="186"/>
      <c r="T3" s="186"/>
      <c r="U3" s="186"/>
      <c r="V3" s="186"/>
      <c r="W3" s="186"/>
      <c r="X3" s="186"/>
      <c r="Y3" s="186"/>
      <c r="Z3" s="186"/>
    </row>
    <row r="4" spans="1:26">
      <c r="A4" s="185"/>
      <c r="B4" s="55">
        <v>2014</v>
      </c>
      <c r="C4" s="55">
        <v>2015</v>
      </c>
      <c r="D4" s="55">
        <v>2016</v>
      </c>
      <c r="E4" s="55">
        <v>2017</v>
      </c>
      <c r="F4" s="55">
        <v>2018</v>
      </c>
      <c r="G4" s="55">
        <v>2019</v>
      </c>
      <c r="H4" s="55">
        <v>2020</v>
      </c>
      <c r="I4" s="55">
        <v>2021</v>
      </c>
      <c r="J4" s="55">
        <v>2022</v>
      </c>
      <c r="K4" s="55">
        <v>2023</v>
      </c>
      <c r="L4" s="55">
        <v>2024</v>
      </c>
      <c r="N4" s="35" t="s">
        <v>28</v>
      </c>
      <c r="P4" s="55">
        <v>2014</v>
      </c>
      <c r="Q4" s="55">
        <v>2015</v>
      </c>
      <c r="R4" s="55">
        <v>2016</v>
      </c>
      <c r="S4" s="55">
        <v>2017</v>
      </c>
      <c r="T4" s="55">
        <v>2018</v>
      </c>
      <c r="U4" s="55">
        <v>2019</v>
      </c>
      <c r="V4" s="55">
        <v>2020</v>
      </c>
      <c r="W4" s="55">
        <v>2021</v>
      </c>
      <c r="X4" s="55">
        <v>2022</v>
      </c>
      <c r="Y4" s="55">
        <v>2023</v>
      </c>
      <c r="Z4" s="55">
        <v>2024</v>
      </c>
    </row>
    <row r="5" spans="1:26" ht="18" customHeight="1">
      <c r="A5" s="1" t="s">
        <v>16</v>
      </c>
      <c r="B5" s="31">
        <v>5790.18</v>
      </c>
      <c r="C5" s="31">
        <v>3072.01</v>
      </c>
      <c r="D5" s="31">
        <v>2325.5100000000002</v>
      </c>
      <c r="E5" s="31">
        <v>2363.2400000000002</v>
      </c>
      <c r="F5" s="31">
        <v>3569.5</v>
      </c>
      <c r="G5" s="31">
        <v>1165.1100000000001</v>
      </c>
      <c r="H5" s="31">
        <v>1953.7900000000002</v>
      </c>
      <c r="I5" s="31">
        <v>1236.8400000000001</v>
      </c>
      <c r="J5" s="31">
        <v>3141.32</v>
      </c>
      <c r="K5" s="31">
        <v>1819.9900000000002</v>
      </c>
      <c r="L5" s="31">
        <v>1226.4499999999998</v>
      </c>
      <c r="M5" s="31"/>
      <c r="N5" s="32">
        <f>(L5-K5)/K5</f>
        <v>-0.32612267100368703</v>
      </c>
      <c r="P5" s="33">
        <f t="shared" ref="P5:P15" si="0">B5/$B$16</f>
        <v>0.37404360217985061</v>
      </c>
      <c r="Q5" s="33">
        <f t="shared" ref="Q5:Q15" si="1">C5/$C$16</f>
        <v>0.23264325651031698</v>
      </c>
      <c r="R5" s="33">
        <f t="shared" ref="R5:R15" si="2">D5/$D$16</f>
        <v>0.13245757730408553</v>
      </c>
      <c r="S5" s="33">
        <f t="shared" ref="S5:S15" si="3">E5/$E$16</f>
        <v>0.16943278402919415</v>
      </c>
      <c r="T5" s="33">
        <f t="shared" ref="T5:T15" si="4">F5/$F$16</f>
        <v>0.15963410494662236</v>
      </c>
      <c r="U5" s="33">
        <f t="shared" ref="U5:U15" si="5">G5/$G$16</f>
        <v>6.6284509492581703E-2</v>
      </c>
      <c r="V5" s="33">
        <f t="shared" ref="V5:V15" si="6">H5/$H$16</f>
        <v>9.319467426296027E-2</v>
      </c>
      <c r="W5" s="33">
        <f>I5/$I$16</f>
        <v>6.662978300230514E-2</v>
      </c>
      <c r="X5" s="33">
        <f>J5/$J$16</f>
        <v>0.15535891622848141</v>
      </c>
      <c r="Y5" s="33">
        <f t="shared" ref="Y5:Y15" si="7">K5/$K$16</f>
        <v>0.10978391150161693</v>
      </c>
      <c r="Z5" s="33">
        <f t="shared" ref="Z5:Z15" si="8">L5/$L$16</f>
        <v>6.1915339374510936E-2</v>
      </c>
    </row>
    <row r="6" spans="1:26" ht="18" customHeight="1">
      <c r="A6" s="1" t="s">
        <v>18</v>
      </c>
      <c r="B6" s="31">
        <v>404.15</v>
      </c>
      <c r="C6" s="31">
        <v>705.68</v>
      </c>
      <c r="D6" s="31">
        <v>1097.99</v>
      </c>
      <c r="E6" s="31">
        <v>1739.07</v>
      </c>
      <c r="F6" s="31">
        <v>1399.53</v>
      </c>
      <c r="G6" s="31">
        <v>1567.42</v>
      </c>
      <c r="H6" s="31">
        <v>1320.46</v>
      </c>
      <c r="I6" s="31">
        <v>1558.58</v>
      </c>
      <c r="J6" s="31">
        <v>2447.54</v>
      </c>
      <c r="K6" s="31">
        <v>1868.9899999999998</v>
      </c>
      <c r="L6" s="31">
        <v>1794.7700000000002</v>
      </c>
      <c r="M6" s="31"/>
      <c r="N6" s="32">
        <f t="shared" ref="N6:N16" si="9">(L6-K6)/K6</f>
        <v>-3.9711287914862885E-2</v>
      </c>
      <c r="P6" s="33">
        <f t="shared" si="0"/>
        <v>2.6107948599350388E-2</v>
      </c>
      <c r="Q6" s="33">
        <f t="shared" si="1"/>
        <v>5.344113243583206E-2</v>
      </c>
      <c r="R6" s="33">
        <f t="shared" si="2"/>
        <v>6.2539870954806842E-2</v>
      </c>
      <c r="S6" s="33">
        <f t="shared" si="3"/>
        <v>0.12468283869672594</v>
      </c>
      <c r="T6" s="33">
        <f t="shared" si="4"/>
        <v>6.2589359545019291E-2</v>
      </c>
      <c r="U6" s="33">
        <f t="shared" si="5"/>
        <v>8.9172409359513191E-2</v>
      </c>
      <c r="V6" s="33">
        <f t="shared" si="6"/>
        <v>6.2985192665162837E-2</v>
      </c>
      <c r="W6" s="33">
        <f t="shared" ref="W6:W15" si="10">I6/$I$16</f>
        <v>8.3962232133285408E-2</v>
      </c>
      <c r="X6" s="33">
        <f t="shared" ref="X6:X15" si="11">J6/$J$16</f>
        <v>0.12104693626432754</v>
      </c>
      <c r="Y6" s="33">
        <f t="shared" si="7"/>
        <v>0.11273964843620403</v>
      </c>
      <c r="Z6" s="33">
        <f t="shared" si="8"/>
        <v>9.0606052957063893E-2</v>
      </c>
    </row>
    <row r="7" spans="1:26" ht="18" customHeight="1">
      <c r="A7" s="1" t="s">
        <v>95</v>
      </c>
      <c r="B7" s="31">
        <v>3.2</v>
      </c>
      <c r="C7" s="31">
        <v>17.27</v>
      </c>
      <c r="D7" s="31">
        <v>31.52</v>
      </c>
      <c r="E7" s="31">
        <v>73.510000000000005</v>
      </c>
      <c r="F7" s="31">
        <v>20.25</v>
      </c>
      <c r="G7" s="31">
        <v>56.36</v>
      </c>
      <c r="H7" s="31">
        <v>1227.6099999999999</v>
      </c>
      <c r="I7" s="31">
        <v>855.9</v>
      </c>
      <c r="J7" s="31">
        <v>115.84</v>
      </c>
      <c r="K7" s="31">
        <v>424.01</v>
      </c>
      <c r="L7" s="31">
        <v>1651.78</v>
      </c>
      <c r="M7" s="31"/>
      <c r="N7" s="32">
        <f t="shared" si="9"/>
        <v>2.8956156694417583</v>
      </c>
      <c r="P7" s="33">
        <f t="shared" si="0"/>
        <v>2.0671888041054373E-4</v>
      </c>
      <c r="Q7" s="33">
        <f t="shared" si="1"/>
        <v>1.3078567582570284E-3</v>
      </c>
      <c r="R7" s="33">
        <f t="shared" si="2"/>
        <v>1.7953321364452424E-3</v>
      </c>
      <c r="S7" s="33">
        <f t="shared" si="3"/>
        <v>5.2703085399646507E-3</v>
      </c>
      <c r="T7" s="33">
        <f t="shared" si="4"/>
        <v>9.0561440682703528E-4</v>
      </c>
      <c r="U7" s="33">
        <f t="shared" si="5"/>
        <v>3.2063881993991163E-3</v>
      </c>
      <c r="V7" s="33">
        <f t="shared" si="6"/>
        <v>5.8556300355694639E-2</v>
      </c>
      <c r="W7" s="33">
        <f t="shared" si="10"/>
        <v>4.6108171850581289E-2</v>
      </c>
      <c r="X7" s="33">
        <f t="shared" si="11"/>
        <v>5.7290492073100753E-3</v>
      </c>
      <c r="Y7" s="33">
        <f t="shared" si="7"/>
        <v>2.5576775870087519E-2</v>
      </c>
      <c r="Z7" s="33">
        <f t="shared" si="8"/>
        <v>8.3387434687129267E-2</v>
      </c>
    </row>
    <row r="8" spans="1:26" ht="18" customHeight="1">
      <c r="A8" s="1" t="s">
        <v>94</v>
      </c>
      <c r="B8" s="31">
        <v>38.53</v>
      </c>
      <c r="C8" s="31"/>
      <c r="D8" s="31">
        <v>7.2</v>
      </c>
      <c r="E8" s="31">
        <v>0.72</v>
      </c>
      <c r="F8" s="31">
        <v>1511.3799999999999</v>
      </c>
      <c r="G8" s="31">
        <v>545.62</v>
      </c>
      <c r="H8" s="31">
        <v>286.84999999999997</v>
      </c>
      <c r="I8" s="31">
        <v>637.45999999999992</v>
      </c>
      <c r="J8" s="31">
        <v>485.45</v>
      </c>
      <c r="K8" s="31">
        <v>96.960000000000008</v>
      </c>
      <c r="L8" s="31">
        <v>2377.71</v>
      </c>
      <c r="M8" s="31"/>
      <c r="N8" s="32">
        <f t="shared" si="9"/>
        <v>23.522586633663366</v>
      </c>
      <c r="P8" s="33">
        <f t="shared" si="0"/>
        <v>2.4890245194432027E-3</v>
      </c>
      <c r="Q8" s="33">
        <f t="shared" si="1"/>
        <v>0</v>
      </c>
      <c r="R8" s="33">
        <f t="shared" si="2"/>
        <v>4.1010124944180668E-4</v>
      </c>
      <c r="S8" s="33">
        <f t="shared" si="3"/>
        <v>5.1620489032438422E-5</v>
      </c>
      <c r="T8" s="33">
        <f t="shared" si="4"/>
        <v>6.7591481589641705E-2</v>
      </c>
      <c r="U8" s="33">
        <f t="shared" si="5"/>
        <v>3.1040978164587403E-2</v>
      </c>
      <c r="V8" s="33">
        <f t="shared" si="6"/>
        <v>1.3682582218319342E-2</v>
      </c>
      <c r="W8" s="33">
        <f t="shared" si="10"/>
        <v>3.434059496187819E-2</v>
      </c>
      <c r="X8" s="33">
        <f t="shared" si="11"/>
        <v>2.4008692486953351E-2</v>
      </c>
      <c r="Y8" s="33">
        <f t="shared" si="7"/>
        <v>5.8487398607666944E-3</v>
      </c>
      <c r="Z8" s="33">
        <f t="shared" si="8"/>
        <v>0.1200348335310599</v>
      </c>
    </row>
    <row r="9" spans="1:26" ht="18" customHeight="1">
      <c r="A9" s="1" t="s">
        <v>17</v>
      </c>
      <c r="B9" s="31">
        <v>791.46</v>
      </c>
      <c r="C9" s="31">
        <v>583.97</v>
      </c>
      <c r="D9" s="31">
        <v>1087.1500000000001</v>
      </c>
      <c r="E9" s="31">
        <v>1590.81</v>
      </c>
      <c r="F9" s="31">
        <v>1935.1299999999997</v>
      </c>
      <c r="G9" s="31">
        <v>1222.75</v>
      </c>
      <c r="H9" s="31">
        <v>830.84</v>
      </c>
      <c r="I9" s="31">
        <v>1145.1400000000001</v>
      </c>
      <c r="J9" s="31">
        <v>1365.3899999999999</v>
      </c>
      <c r="K9" s="31">
        <v>1226.46</v>
      </c>
      <c r="L9" s="31">
        <v>1023.77</v>
      </c>
      <c r="M9" s="31"/>
      <c r="N9" s="32">
        <f t="shared" si="9"/>
        <v>-0.16526425647799362</v>
      </c>
      <c r="P9" s="33">
        <f t="shared" si="0"/>
        <v>5.1128039090540291E-2</v>
      </c>
      <c r="Q9" s="33">
        <f t="shared" si="1"/>
        <v>4.4224036544259229E-2</v>
      </c>
      <c r="R9" s="33">
        <f t="shared" si="2"/>
        <v>6.1922440740369462E-2</v>
      </c>
      <c r="S9" s="33">
        <f t="shared" si="3"/>
        <v>0.11405331966346301</v>
      </c>
      <c r="T9" s="33">
        <f t="shared" si="4"/>
        <v>8.654230158435558E-2</v>
      </c>
      <c r="U9" s="33">
        <f t="shared" si="5"/>
        <v>6.9563718431782648E-2</v>
      </c>
      <c r="V9" s="33">
        <f t="shared" si="6"/>
        <v>3.9630596514793247E-2</v>
      </c>
      <c r="W9" s="33">
        <f t="shared" si="10"/>
        <v>6.1689814128957424E-2</v>
      </c>
      <c r="X9" s="33">
        <f t="shared" si="11"/>
        <v>6.7527507744899018E-2</v>
      </c>
      <c r="Y9" s="33">
        <f t="shared" si="7"/>
        <v>7.3981492261096529E-2</v>
      </c>
      <c r="Z9" s="33">
        <f t="shared" si="8"/>
        <v>5.1683368251003357E-2</v>
      </c>
    </row>
    <row r="10" spans="1:26" ht="18" customHeight="1">
      <c r="A10" s="1" t="s">
        <v>51</v>
      </c>
      <c r="B10" s="31">
        <v>259.06</v>
      </c>
      <c r="C10" s="31">
        <v>330.25</v>
      </c>
      <c r="D10" s="31">
        <v>104.8</v>
      </c>
      <c r="E10" s="31">
        <v>142.88</v>
      </c>
      <c r="F10" s="31">
        <v>576.61</v>
      </c>
      <c r="G10" s="31">
        <v>466.16999999999996</v>
      </c>
      <c r="H10" s="31">
        <v>327.35999999999996</v>
      </c>
      <c r="I10" s="31">
        <v>899.7399999999999</v>
      </c>
      <c r="J10" s="31">
        <v>707.78000000000009</v>
      </c>
      <c r="K10" s="31">
        <v>889.71</v>
      </c>
      <c r="L10" s="31">
        <v>1867.2000000000003</v>
      </c>
      <c r="M10" s="31"/>
      <c r="N10" s="32">
        <f t="shared" si="9"/>
        <v>1.0986613615672525</v>
      </c>
      <c r="P10" s="33">
        <f t="shared" si="0"/>
        <v>1.6735185362236078E-2</v>
      </c>
      <c r="Q10" s="33">
        <f t="shared" si="1"/>
        <v>2.5009825964932463E-2</v>
      </c>
      <c r="R10" s="33">
        <f t="shared" si="2"/>
        <v>5.9692515196529631E-3</v>
      </c>
      <c r="S10" s="33">
        <f t="shared" si="3"/>
        <v>1.024379926799278E-2</v>
      </c>
      <c r="T10" s="33">
        <f t="shared" si="4"/>
        <v>2.5786978919532685E-2</v>
      </c>
      <c r="U10" s="33">
        <f t="shared" si="5"/>
        <v>2.6520972088606921E-2</v>
      </c>
      <c r="V10" s="33">
        <f t="shared" si="6"/>
        <v>1.5614886229698517E-2</v>
      </c>
      <c r="W10" s="33">
        <f t="shared" si="10"/>
        <v>4.846987561729408E-2</v>
      </c>
      <c r="X10" s="33">
        <f t="shared" si="11"/>
        <v>3.5004371960893697E-2</v>
      </c>
      <c r="Y10" s="33">
        <f t="shared" si="7"/>
        <v>5.3668340981051312E-2</v>
      </c>
      <c r="Z10" s="33">
        <f t="shared" si="8"/>
        <v>9.4262564050786299E-2</v>
      </c>
    </row>
    <row r="11" spans="1:26" ht="18" customHeight="1">
      <c r="A11" s="1" t="s">
        <v>97</v>
      </c>
      <c r="B11" s="31">
        <v>54.48</v>
      </c>
      <c r="C11" s="31">
        <v>26.91</v>
      </c>
      <c r="D11" s="31">
        <v>32.590000000000003</v>
      </c>
      <c r="E11" s="31">
        <v>58.35</v>
      </c>
      <c r="F11" s="31">
        <v>43.7</v>
      </c>
      <c r="G11" s="31">
        <v>54.260000000000005</v>
      </c>
      <c r="H11" s="31">
        <v>30.29</v>
      </c>
      <c r="I11" s="31">
        <v>44.92</v>
      </c>
      <c r="J11" s="31">
        <v>105.5</v>
      </c>
      <c r="K11" s="31">
        <v>113</v>
      </c>
      <c r="L11" s="31">
        <v>107.47</v>
      </c>
      <c r="M11" s="31"/>
      <c r="N11" s="32">
        <f t="shared" si="9"/>
        <v>-4.8938053097345141E-2</v>
      </c>
      <c r="P11" s="33">
        <f t="shared" si="0"/>
        <v>3.5193889389895064E-3</v>
      </c>
      <c r="Q11" s="33">
        <f t="shared" si="1"/>
        <v>2.0378937674983577E-3</v>
      </c>
      <c r="R11" s="33">
        <f t="shared" si="2"/>
        <v>1.8562777387928445E-3</v>
      </c>
      <c r="S11" s="33">
        <f t="shared" si="3"/>
        <v>4.183410465337197E-3</v>
      </c>
      <c r="T11" s="33">
        <f t="shared" si="4"/>
        <v>1.9543382507822937E-3</v>
      </c>
      <c r="U11" s="33">
        <f t="shared" si="5"/>
        <v>3.0869166731617471E-3</v>
      </c>
      <c r="V11" s="33">
        <f t="shared" si="6"/>
        <v>1.4448158110262957E-3</v>
      </c>
      <c r="W11" s="33">
        <f t="shared" si="10"/>
        <v>2.419884425199336E-3</v>
      </c>
      <c r="X11" s="33">
        <f t="shared" si="11"/>
        <v>5.2176682611465202E-3</v>
      </c>
      <c r="Y11" s="33">
        <f t="shared" si="7"/>
        <v>6.8162912981295006E-3</v>
      </c>
      <c r="Z11" s="33">
        <f t="shared" si="8"/>
        <v>5.4254486710250648E-3</v>
      </c>
    </row>
    <row r="12" spans="1:26" ht="18" customHeight="1">
      <c r="A12" s="1" t="s">
        <v>57</v>
      </c>
      <c r="B12" s="31">
        <v>150.12</v>
      </c>
      <c r="C12" s="31">
        <v>224.42000000000002</v>
      </c>
      <c r="D12" s="31">
        <v>300.87</v>
      </c>
      <c r="E12" s="31">
        <v>356.29000000000008</v>
      </c>
      <c r="F12" s="31">
        <v>399.30000000000007</v>
      </c>
      <c r="G12" s="31">
        <v>478.49</v>
      </c>
      <c r="H12" s="31">
        <v>520.45000000000005</v>
      </c>
      <c r="I12" s="31">
        <v>591.16000000000008</v>
      </c>
      <c r="J12" s="31">
        <v>769.33999999999992</v>
      </c>
      <c r="K12" s="31">
        <v>694.23</v>
      </c>
      <c r="L12" s="31">
        <v>862.38</v>
      </c>
      <c r="M12" s="31"/>
      <c r="N12" s="32">
        <f t="shared" si="9"/>
        <v>0.24221079469340129</v>
      </c>
      <c r="P12" s="33">
        <f t="shared" si="0"/>
        <v>9.6976994772596317E-3</v>
      </c>
      <c r="Q12" s="33">
        <f t="shared" si="1"/>
        <v>1.6995322159122313E-2</v>
      </c>
      <c r="R12" s="33">
        <f t="shared" si="2"/>
        <v>1.7137105961049497E-2</v>
      </c>
      <c r="S12" s="33">
        <f t="shared" si="3"/>
        <v>2.5544255607454845E-2</v>
      </c>
      <c r="T12" s="33">
        <f t="shared" si="4"/>
        <v>1.7857374451656062E-2</v>
      </c>
      <c r="U12" s="33">
        <f t="shared" si="5"/>
        <v>2.7221871709199489E-2</v>
      </c>
      <c r="V12" s="33">
        <f t="shared" si="6"/>
        <v>2.4825169654956607E-2</v>
      </c>
      <c r="W12" s="33">
        <f t="shared" si="10"/>
        <v>3.184636858416829E-2</v>
      </c>
      <c r="X12" s="33">
        <f t="shared" si="11"/>
        <v>3.804891848370108E-2</v>
      </c>
      <c r="Y12" s="33">
        <f t="shared" si="7"/>
        <v>4.1876760246906578E-2</v>
      </c>
      <c r="Z12" s="33">
        <f t="shared" si="8"/>
        <v>4.353585581947144E-2</v>
      </c>
    </row>
    <row r="13" spans="1:26" ht="18" customHeight="1">
      <c r="A13" s="1" t="s">
        <v>78</v>
      </c>
      <c r="B13" s="31"/>
      <c r="C13" s="31"/>
      <c r="D13" s="31"/>
      <c r="E13" s="31"/>
      <c r="F13" s="31"/>
      <c r="G13" s="31"/>
      <c r="H13" s="31"/>
      <c r="I13" s="31">
        <v>541.49</v>
      </c>
      <c r="J13" s="31">
        <v>478.24</v>
      </c>
      <c r="K13" s="31">
        <v>762.54</v>
      </c>
      <c r="L13" s="31">
        <v>670.35</v>
      </c>
      <c r="M13" s="31"/>
      <c r="N13" s="32">
        <f t="shared" si="9"/>
        <v>-0.12089857581241632</v>
      </c>
      <c r="P13" s="33">
        <f t="shared" si="0"/>
        <v>0</v>
      </c>
      <c r="Q13" s="33">
        <f t="shared" si="1"/>
        <v>0</v>
      </c>
      <c r="R13" s="33">
        <f t="shared" si="2"/>
        <v>0</v>
      </c>
      <c r="S13" s="33">
        <f t="shared" si="3"/>
        <v>0</v>
      </c>
      <c r="T13" s="33">
        <f t="shared" si="4"/>
        <v>0</v>
      </c>
      <c r="U13" s="33">
        <f t="shared" si="5"/>
        <v>0</v>
      </c>
      <c r="V13" s="33">
        <f t="shared" si="6"/>
        <v>0</v>
      </c>
      <c r="W13" s="33">
        <f t="shared" si="10"/>
        <v>2.9170597003588341E-2</v>
      </c>
      <c r="X13" s="33">
        <f t="shared" si="11"/>
        <v>2.3652110608632343E-2</v>
      </c>
      <c r="Y13" s="33">
        <f t="shared" si="7"/>
        <v>4.5997298818368754E-2</v>
      </c>
      <c r="Z13" s="33">
        <f t="shared" si="8"/>
        <v>3.3841532675366638E-2</v>
      </c>
    </row>
    <row r="14" spans="1:26" ht="18" customHeight="1">
      <c r="A14" s="1" t="s">
        <v>21</v>
      </c>
      <c r="B14" s="31">
        <v>360.65000000000003</v>
      </c>
      <c r="C14" s="31">
        <v>656.18000000000006</v>
      </c>
      <c r="D14" s="31">
        <v>455.43</v>
      </c>
      <c r="E14" s="31">
        <v>475.39999999999992</v>
      </c>
      <c r="F14" s="31">
        <v>726.7700000000001</v>
      </c>
      <c r="G14" s="31">
        <v>391.78000000000003</v>
      </c>
      <c r="H14" s="31">
        <v>501.15</v>
      </c>
      <c r="I14" s="31">
        <v>654.77999999999986</v>
      </c>
      <c r="J14" s="31">
        <v>636.15</v>
      </c>
      <c r="K14" s="31">
        <v>554.09999999999991</v>
      </c>
      <c r="L14" s="31">
        <v>493.22</v>
      </c>
      <c r="M14" s="31"/>
      <c r="N14" s="32">
        <f t="shared" si="9"/>
        <v>-0.109871864284425</v>
      </c>
      <c r="P14" s="33">
        <f t="shared" si="0"/>
        <v>2.3297863818769561E-2</v>
      </c>
      <c r="Q14" s="33">
        <f t="shared" si="1"/>
        <v>4.9692498415350145E-2</v>
      </c>
      <c r="R14" s="33">
        <f t="shared" si="2"/>
        <v>2.5940612782400278E-2</v>
      </c>
      <c r="S14" s="33">
        <f t="shared" si="3"/>
        <v>3.4083861786140583E-2</v>
      </c>
      <c r="T14" s="33">
        <f t="shared" si="4"/>
        <v>3.2502389256774546E-2</v>
      </c>
      <c r="U14" s="33">
        <f t="shared" si="5"/>
        <v>2.2288835499655536E-2</v>
      </c>
      <c r="V14" s="33">
        <f t="shared" si="6"/>
        <v>2.3904570607323476E-2</v>
      </c>
      <c r="W14" s="33">
        <f t="shared" si="10"/>
        <v>3.5273640336866002E-2</v>
      </c>
      <c r="X14" s="33">
        <f t="shared" si="11"/>
        <v>3.1461797766145584E-2</v>
      </c>
      <c r="Y14" s="33">
        <f t="shared" si="7"/>
        <v>3.3423955825606692E-2</v>
      </c>
      <c r="Z14" s="33">
        <f t="shared" si="8"/>
        <v>2.4899411868642252E-2</v>
      </c>
    </row>
    <row r="15" spans="1:26" ht="18" customHeight="1">
      <c r="A15" s="1" t="s">
        <v>22</v>
      </c>
      <c r="B15" s="31">
        <f>B16-SUM(B5:B14)</f>
        <v>7628.13</v>
      </c>
      <c r="C15" s="31">
        <f t="shared" ref="C15:L15" si="12">C16-SUM(C5:C14)</f>
        <v>7588.1200000000063</v>
      </c>
      <c r="D15" s="31">
        <f t="shared" si="12"/>
        <v>12113.579999999998</v>
      </c>
      <c r="E15" s="31">
        <f t="shared" si="12"/>
        <v>7147.6800000000094</v>
      </c>
      <c r="F15" s="31">
        <f t="shared" si="12"/>
        <v>12178.340000000009</v>
      </c>
      <c r="G15" s="31">
        <f t="shared" si="12"/>
        <v>11629.449999999993</v>
      </c>
      <c r="H15" s="31">
        <f t="shared" si="12"/>
        <v>13965.810000000009</v>
      </c>
      <c r="I15" s="31">
        <f t="shared" si="12"/>
        <v>10396.860000000004</v>
      </c>
      <c r="J15" s="31">
        <f t="shared" si="12"/>
        <v>9967.2100000000046</v>
      </c>
      <c r="K15" s="31">
        <f t="shared" si="12"/>
        <v>8127.9400000000005</v>
      </c>
      <c r="L15" s="31">
        <f t="shared" si="12"/>
        <v>7733.4000000000015</v>
      </c>
      <c r="M15" s="31"/>
      <c r="N15" s="32">
        <f t="shared" si="9"/>
        <v>-4.8541204782515501E-2</v>
      </c>
      <c r="P15" s="33">
        <f t="shared" si="0"/>
        <v>0.49277452913315023</v>
      </c>
      <c r="Q15" s="33">
        <f t="shared" si="1"/>
        <v>0.57464817744443142</v>
      </c>
      <c r="R15" s="33">
        <f t="shared" si="2"/>
        <v>0.68997142961295543</v>
      </c>
      <c r="S15" s="33">
        <f t="shared" si="3"/>
        <v>0.51245380145469432</v>
      </c>
      <c r="T15" s="33">
        <f t="shared" si="4"/>
        <v>0.54463605704878848</v>
      </c>
      <c r="U15" s="33">
        <f t="shared" si="5"/>
        <v>0.66161340038151228</v>
      </c>
      <c r="V15" s="33">
        <f t="shared" si="6"/>
        <v>0.66616121168006481</v>
      </c>
      <c r="W15" s="33">
        <f t="shared" si="10"/>
        <v>0.56008903795587661</v>
      </c>
      <c r="X15" s="33">
        <f t="shared" si="11"/>
        <v>0.49294403098750933</v>
      </c>
      <c r="Y15" s="33">
        <f t="shared" si="7"/>
        <v>0.49028678490016547</v>
      </c>
      <c r="Z15" s="33">
        <f t="shared" si="8"/>
        <v>0.39040815811394108</v>
      </c>
    </row>
    <row r="16" spans="1:26" ht="22.5" customHeight="1">
      <c r="A16" s="56" t="s">
        <v>23</v>
      </c>
      <c r="B16" s="48">
        <v>15479.96</v>
      </c>
      <c r="C16" s="48">
        <v>13204.810000000007</v>
      </c>
      <c r="D16" s="48">
        <v>17556.64</v>
      </c>
      <c r="E16" s="48">
        <v>13947.95000000001</v>
      </c>
      <c r="F16" s="48">
        <v>22360.510000000009</v>
      </c>
      <c r="G16" s="48">
        <v>17577.409999999993</v>
      </c>
      <c r="H16" s="48">
        <v>20964.610000000008</v>
      </c>
      <c r="I16" s="48">
        <v>18562.870000000003</v>
      </c>
      <c r="J16" s="48">
        <v>20219.760000000006</v>
      </c>
      <c r="K16" s="48">
        <v>16577.93</v>
      </c>
      <c r="L16" s="48">
        <v>19808.5</v>
      </c>
      <c r="M16" s="31"/>
      <c r="N16" s="37">
        <f>(L16-K16)/K16</f>
        <v>0.19487173609732938</v>
      </c>
      <c r="P16" s="49">
        <f>SUM(P5:P15)</f>
        <v>1</v>
      </c>
      <c r="Q16" s="49">
        <f>SUM(Q5:Q15)</f>
        <v>0.99999999999999989</v>
      </c>
      <c r="R16" s="49">
        <f>SUM(R5:R15)</f>
        <v>0.99999999999999989</v>
      </c>
      <c r="S16" s="49">
        <f>SUM(S5:S15)</f>
        <v>0.99999999999999989</v>
      </c>
      <c r="T16" s="49">
        <f>SUM(T5:T15)</f>
        <v>1</v>
      </c>
      <c r="U16" s="49">
        <f t="shared" ref="U16:Y16" si="13">SUM(U5:U15)</f>
        <v>1</v>
      </c>
      <c r="V16" s="49">
        <f t="shared" si="13"/>
        <v>1</v>
      </c>
      <c r="W16" s="49">
        <f t="shared" si="13"/>
        <v>1</v>
      </c>
      <c r="X16" s="49">
        <f t="shared" si="13"/>
        <v>1</v>
      </c>
      <c r="Y16" s="49">
        <f t="shared" si="13"/>
        <v>1</v>
      </c>
      <c r="Z16" s="49">
        <f>SUM(Z5:Z15)</f>
        <v>1</v>
      </c>
    </row>
    <row r="19" spans="1:26">
      <c r="A19" s="185" t="s">
        <v>30</v>
      </c>
      <c r="B19" s="186" t="s">
        <v>26</v>
      </c>
      <c r="C19" s="186"/>
      <c r="D19" s="186"/>
      <c r="E19" s="186"/>
      <c r="F19" s="186"/>
      <c r="G19" s="186"/>
      <c r="H19" s="186"/>
      <c r="I19" s="186"/>
      <c r="J19" s="186"/>
      <c r="K19" s="186"/>
      <c r="L19" s="186"/>
      <c r="N19" s="137" t="s">
        <v>92</v>
      </c>
      <c r="P19" s="186" t="s">
        <v>32</v>
      </c>
      <c r="Q19" s="186"/>
      <c r="R19" s="186"/>
      <c r="S19" s="186"/>
      <c r="T19" s="186"/>
      <c r="U19" s="186"/>
      <c r="V19" s="186"/>
      <c r="W19" s="186"/>
      <c r="X19" s="186"/>
      <c r="Y19" s="186"/>
      <c r="Z19" s="186"/>
    </row>
    <row r="20" spans="1:26" ht="15" customHeight="1">
      <c r="A20" s="185"/>
      <c r="B20" s="54">
        <v>2014</v>
      </c>
      <c r="C20" s="54">
        <v>2015</v>
      </c>
      <c r="D20" s="54">
        <v>2016</v>
      </c>
      <c r="E20" s="54">
        <v>2017</v>
      </c>
      <c r="F20" s="54">
        <v>2018</v>
      </c>
      <c r="G20" s="54">
        <v>2019</v>
      </c>
      <c r="H20" s="54">
        <v>2020</v>
      </c>
      <c r="I20" s="54">
        <v>2021</v>
      </c>
      <c r="J20" s="54">
        <v>2022</v>
      </c>
      <c r="K20" s="54">
        <v>2023</v>
      </c>
      <c r="L20" s="54">
        <v>2024</v>
      </c>
      <c r="N20" s="35" t="s">
        <v>29</v>
      </c>
      <c r="P20" s="54">
        <v>2014</v>
      </c>
      <c r="Q20" s="54">
        <v>2015</v>
      </c>
      <c r="R20" s="54">
        <v>2016</v>
      </c>
      <c r="S20" s="54">
        <v>2017</v>
      </c>
      <c r="T20" s="54">
        <v>2018</v>
      </c>
      <c r="U20" s="54">
        <v>2019</v>
      </c>
      <c r="V20" s="54">
        <v>2020</v>
      </c>
      <c r="W20" s="54">
        <v>2021</v>
      </c>
      <c r="X20" s="54">
        <v>2022</v>
      </c>
      <c r="Y20" s="54">
        <v>2023</v>
      </c>
      <c r="Z20" s="54">
        <v>2024</v>
      </c>
    </row>
    <row r="21" spans="1:26" ht="15" customHeight="1">
      <c r="A21" s="1" t="s">
        <v>16</v>
      </c>
      <c r="B21" s="31">
        <v>6864.469000000001</v>
      </c>
      <c r="C21" s="31">
        <v>3202.1930000000007</v>
      </c>
      <c r="D21" s="31">
        <v>2843.125</v>
      </c>
      <c r="E21" s="31">
        <v>2266.6819999999998</v>
      </c>
      <c r="F21" s="31">
        <v>2021.7420000000002</v>
      </c>
      <c r="G21" s="31">
        <v>947.18700000000001</v>
      </c>
      <c r="H21" s="31">
        <v>1066.4769999999999</v>
      </c>
      <c r="I21" s="31">
        <v>644.45000000000005</v>
      </c>
      <c r="J21" s="31">
        <v>1637.175</v>
      </c>
      <c r="K21" s="31">
        <v>1247.826</v>
      </c>
      <c r="L21" s="31">
        <v>1504.0210000000002</v>
      </c>
      <c r="N21" s="32">
        <f>(L21-K21)/K21</f>
        <v>0.20531308050962246</v>
      </c>
      <c r="P21" s="33">
        <f>B21/$B$32</f>
        <v>0.55999106229181239</v>
      </c>
      <c r="Q21" s="33">
        <f>C21/$C$32</f>
        <v>0.28918868858124819</v>
      </c>
      <c r="R21" s="33">
        <f>D21/$D$32</f>
        <v>0.35858408521692064</v>
      </c>
      <c r="S21" s="33">
        <f>E21/$E$32</f>
        <v>0.2718949309131648</v>
      </c>
      <c r="T21" s="33">
        <f>F21/$F$32</f>
        <v>0.161745558089786</v>
      </c>
      <c r="U21" s="33">
        <f>G21/$G$32</f>
        <v>9.6399021707480922E-2</v>
      </c>
      <c r="V21" s="33">
        <f>H21/$H$32</f>
        <v>0.10847686951685404</v>
      </c>
      <c r="W21" s="33">
        <f>I21/$I$32</f>
        <v>6.3148491995981312E-2</v>
      </c>
      <c r="X21" s="33">
        <f>J21/$J$32</f>
        <v>0.13661922667096371</v>
      </c>
      <c r="Y21" s="33">
        <f>K21/$K$32</f>
        <v>0.12676334057820476</v>
      </c>
      <c r="Z21" s="33">
        <f>L21/$L$32</f>
        <v>0.13111646728349827</v>
      </c>
    </row>
    <row r="22" spans="1:26" ht="18" customHeight="1">
      <c r="A22" s="1" t="s">
        <v>18</v>
      </c>
      <c r="B22" s="31">
        <v>169.26900000000001</v>
      </c>
      <c r="C22" s="31">
        <v>271.77300000000002</v>
      </c>
      <c r="D22" s="31">
        <v>384.53</v>
      </c>
      <c r="E22" s="31">
        <v>711.08699999999999</v>
      </c>
      <c r="F22" s="31">
        <v>633.15</v>
      </c>
      <c r="G22" s="31">
        <v>800.66099999999994</v>
      </c>
      <c r="H22" s="31">
        <v>703.2890000000001</v>
      </c>
      <c r="I22" s="31">
        <v>861.14</v>
      </c>
      <c r="J22" s="31">
        <v>1395.521</v>
      </c>
      <c r="K22" s="31">
        <v>1072.9180000000001</v>
      </c>
      <c r="L22" s="31">
        <v>1210.527</v>
      </c>
      <c r="M22" s="33"/>
      <c r="N22" s="32">
        <f t="shared" ref="N22:N32" si="14">(L22-K22)/K22</f>
        <v>0.1282567726517776</v>
      </c>
      <c r="P22" s="33">
        <f t="shared" ref="P22:P32" si="15">B22/$B$32</f>
        <v>1.3808661255964997E-2</v>
      </c>
      <c r="Q22" s="33">
        <f t="shared" ref="Q22:Q32" si="16">C22/$C$32</f>
        <v>2.4543704099594107E-2</v>
      </c>
      <c r="R22" s="33">
        <f t="shared" ref="R22:R32" si="17">D22/$D$32</f>
        <v>4.8498162510780388E-2</v>
      </c>
      <c r="S22" s="33">
        <f t="shared" ref="S22:S32" si="18">E22/$E$32</f>
        <v>8.5296901258425137E-2</v>
      </c>
      <c r="T22" s="33">
        <f t="shared" ref="T22:T32" si="19">F22/$F$32</f>
        <v>5.0653941059021379E-2</v>
      </c>
      <c r="U22" s="33">
        <f t="shared" ref="U22:U32" si="20">G22/$G$32</f>
        <v>8.1486482731850607E-2</v>
      </c>
      <c r="V22" s="33">
        <f t="shared" ref="V22:V32" si="21">H22/$H$32</f>
        <v>7.1535147111132055E-2</v>
      </c>
      <c r="W22" s="33">
        <f t="shared" ref="W22:X32" si="22">I22/$I$32</f>
        <v>8.4381553879151749E-2</v>
      </c>
      <c r="X22" s="33">
        <f t="shared" ref="X22:X31" si="23">J22/$J$32</f>
        <v>0.11645364718071675</v>
      </c>
      <c r="Y22" s="33">
        <f t="shared" ref="Y22:Y32" si="24">K22/$K$32</f>
        <v>0.10899489980693326</v>
      </c>
      <c r="Z22" s="33">
        <f t="shared" ref="Z22:Z32" si="25">L22/$L$32</f>
        <v>0.10553045721521927</v>
      </c>
    </row>
    <row r="23" spans="1:26" ht="18" customHeight="1">
      <c r="A23" s="1" t="s">
        <v>95</v>
      </c>
      <c r="B23" s="31">
        <v>10.143000000000001</v>
      </c>
      <c r="C23" s="31">
        <v>5.4610000000000003</v>
      </c>
      <c r="D23" s="31">
        <v>11.034000000000001</v>
      </c>
      <c r="E23" s="31">
        <v>26.175000000000001</v>
      </c>
      <c r="F23" s="31">
        <v>5.1210000000000004</v>
      </c>
      <c r="G23" s="31">
        <v>23.893000000000001</v>
      </c>
      <c r="H23" s="31">
        <v>355.267</v>
      </c>
      <c r="I23" s="31">
        <v>249.87</v>
      </c>
      <c r="J23" s="31">
        <v>45.57</v>
      </c>
      <c r="K23" s="31">
        <v>164.25399999999999</v>
      </c>
      <c r="L23" s="31">
        <v>1094.7470000000001</v>
      </c>
      <c r="M23" s="33"/>
      <c r="N23" s="32">
        <f t="shared" si="14"/>
        <v>5.6649640191410873</v>
      </c>
      <c r="P23" s="33">
        <f t="shared" si="15"/>
        <v>8.2744773773846942E-4</v>
      </c>
      <c r="Q23" s="33">
        <f t="shared" si="16"/>
        <v>4.931805885348559E-4</v>
      </c>
      <c r="R23" s="33">
        <f t="shared" si="17"/>
        <v>1.3916436302601899E-3</v>
      </c>
      <c r="S23" s="33">
        <f t="shared" si="18"/>
        <v>3.1397654442273282E-3</v>
      </c>
      <c r="T23" s="33">
        <f t="shared" si="19"/>
        <v>4.0969569953920636E-4</v>
      </c>
      <c r="U23" s="33">
        <f t="shared" si="20"/>
        <v>2.4316864839327838E-3</v>
      </c>
      <c r="V23" s="33">
        <f t="shared" si="21"/>
        <v>3.6136036691503129E-2</v>
      </c>
      <c r="W23" s="33">
        <f t="shared" si="22"/>
        <v>2.4484310179278223E-2</v>
      </c>
      <c r="X23" s="33">
        <f t="shared" si="23"/>
        <v>3.802732242671563E-3</v>
      </c>
      <c r="Y23" s="33">
        <f t="shared" si="24"/>
        <v>1.6686129110414786E-2</v>
      </c>
      <c r="Z23" s="33">
        <f t="shared" si="25"/>
        <v>9.5437071164038184E-2</v>
      </c>
    </row>
    <row r="24" spans="1:26" ht="18" customHeight="1">
      <c r="A24" s="1" t="s">
        <v>94</v>
      </c>
      <c r="B24" s="31">
        <v>16.356000000000002</v>
      </c>
      <c r="C24" s="31"/>
      <c r="D24" s="31">
        <v>2.3519999999999999</v>
      </c>
      <c r="E24" s="31">
        <v>0.22900000000000001</v>
      </c>
      <c r="F24" s="31">
        <v>526.80600000000004</v>
      </c>
      <c r="G24" s="31">
        <v>208.38499999999999</v>
      </c>
      <c r="H24" s="31">
        <v>123.06700000000001</v>
      </c>
      <c r="I24" s="31">
        <v>163.49099999999999</v>
      </c>
      <c r="J24" s="31">
        <v>327.05099999999999</v>
      </c>
      <c r="K24" s="31">
        <v>64.107000000000014</v>
      </c>
      <c r="L24" s="31">
        <v>1090.6759999999999</v>
      </c>
      <c r="M24" s="33"/>
      <c r="N24" s="32">
        <f t="shared" si="14"/>
        <v>16.013368274915372</v>
      </c>
      <c r="P24" s="33">
        <f t="shared" si="15"/>
        <v>1.3342931281130244E-3</v>
      </c>
      <c r="Q24" s="33">
        <f t="shared" si="16"/>
        <v>0</v>
      </c>
      <c r="R24" s="33">
        <f t="shared" si="17"/>
        <v>2.9664181786949126E-4</v>
      </c>
      <c r="S24" s="33">
        <f t="shared" si="18"/>
        <v>2.7469199110909578E-5</v>
      </c>
      <c r="T24" s="33">
        <f t="shared" si="19"/>
        <v>4.2146095038361871E-2</v>
      </c>
      <c r="U24" s="33">
        <f t="shared" si="20"/>
        <v>2.120817762333458E-2</v>
      </c>
      <c r="V24" s="33">
        <f t="shared" si="21"/>
        <v>1.2517778537024874E-2</v>
      </c>
      <c r="W24" s="33">
        <f t="shared" si="22"/>
        <v>1.6020187919799797E-2</v>
      </c>
      <c r="X24" s="33">
        <f t="shared" si="23"/>
        <v>2.7291801244195245E-2</v>
      </c>
      <c r="Y24" s="33">
        <f t="shared" si="24"/>
        <v>6.5124604507735646E-3</v>
      </c>
      <c r="Z24" s="33">
        <f t="shared" si="25"/>
        <v>9.5082172437018317E-2</v>
      </c>
    </row>
    <row r="25" spans="1:26" ht="18" customHeight="1">
      <c r="A25" s="1" t="s">
        <v>17</v>
      </c>
      <c r="B25" s="31">
        <v>311.68200000000002</v>
      </c>
      <c r="C25" s="31">
        <v>288.06799999999998</v>
      </c>
      <c r="D25" s="31">
        <v>399.31100000000004</v>
      </c>
      <c r="E25" s="31">
        <v>772.32999999999993</v>
      </c>
      <c r="F25" s="31">
        <v>1282.6799999999998</v>
      </c>
      <c r="G25" s="31">
        <v>1113.0060000000001</v>
      </c>
      <c r="H25" s="31">
        <v>830.59800000000007</v>
      </c>
      <c r="I25" s="31">
        <v>1220.3409999999999</v>
      </c>
      <c r="J25" s="31">
        <v>1440.1279999999999</v>
      </c>
      <c r="K25" s="31">
        <v>1579.9159999999999</v>
      </c>
      <c r="L25" s="31">
        <v>1069.95</v>
      </c>
      <c r="M25" s="33"/>
      <c r="N25" s="32">
        <f t="shared" si="14"/>
        <v>-0.32278045161894675</v>
      </c>
      <c r="P25" s="33">
        <f t="shared" si="15"/>
        <v>2.5426458226737812E-2</v>
      </c>
      <c r="Q25" s="33">
        <f t="shared" si="16"/>
        <v>2.6015298622607375E-2</v>
      </c>
      <c r="R25" s="33">
        <f t="shared" si="17"/>
        <v>5.0362389853437259E-2</v>
      </c>
      <c r="S25" s="33">
        <f t="shared" si="18"/>
        <v>9.2643172704492543E-2</v>
      </c>
      <c r="T25" s="33">
        <f t="shared" si="19"/>
        <v>0.10261833233449504</v>
      </c>
      <c r="U25" s="33">
        <f t="shared" si="20"/>
        <v>0.11327508670891441</v>
      </c>
      <c r="V25" s="33">
        <f t="shared" si="21"/>
        <v>8.4484401320384733E-2</v>
      </c>
      <c r="W25" s="33">
        <f t="shared" si="22"/>
        <v>0.11957901135986938</v>
      </c>
      <c r="X25" s="33">
        <f t="shared" si="23"/>
        <v>0.12017601885394147</v>
      </c>
      <c r="Y25" s="33">
        <f t="shared" si="24"/>
        <v>0.16049948469815098</v>
      </c>
      <c r="Z25" s="33">
        <f t="shared" si="25"/>
        <v>9.3275336029203695E-2</v>
      </c>
    </row>
    <row r="26" spans="1:26" ht="18" customHeight="1">
      <c r="A26" s="1" t="s">
        <v>51</v>
      </c>
      <c r="B26" s="31">
        <v>186.857</v>
      </c>
      <c r="C26" s="31">
        <v>171.33700000000002</v>
      </c>
      <c r="D26" s="31">
        <v>65.352999999999994</v>
      </c>
      <c r="E26" s="31">
        <v>43.388000000000005</v>
      </c>
      <c r="F26" s="31">
        <v>1085.614</v>
      </c>
      <c r="G26" s="31">
        <v>399.34699999999998</v>
      </c>
      <c r="H26" s="31">
        <v>204.25900000000001</v>
      </c>
      <c r="I26" s="31">
        <v>1395.559</v>
      </c>
      <c r="J26" s="31">
        <v>1191.355</v>
      </c>
      <c r="K26" s="31">
        <v>600.43000000000006</v>
      </c>
      <c r="L26" s="31">
        <v>822.82600000000002</v>
      </c>
      <c r="M26" s="33"/>
      <c r="N26" s="32">
        <f t="shared" si="14"/>
        <v>0.37039455057208992</v>
      </c>
      <c r="P26" s="33">
        <f t="shared" si="15"/>
        <v>1.524345873317531E-2</v>
      </c>
      <c r="Q26" s="33">
        <f t="shared" si="16"/>
        <v>1.5473371634828167E-2</v>
      </c>
      <c r="R26" s="33">
        <f t="shared" si="17"/>
        <v>8.2425309197384604E-3</v>
      </c>
      <c r="S26" s="33">
        <f t="shared" si="18"/>
        <v>5.2045135852582742E-3</v>
      </c>
      <c r="T26" s="33">
        <f t="shared" si="19"/>
        <v>8.6852448185814474E-2</v>
      </c>
      <c r="U26" s="33">
        <f t="shared" si="20"/>
        <v>4.0643146624496938E-2</v>
      </c>
      <c r="V26" s="33">
        <f t="shared" si="21"/>
        <v>2.0776235109283267E-2</v>
      </c>
      <c r="W26" s="33">
        <f t="shared" si="22"/>
        <v>0.13674830683748884</v>
      </c>
      <c r="X26" s="33">
        <f t="shared" si="23"/>
        <v>9.9416371976475321E-2</v>
      </c>
      <c r="Y26" s="33">
        <f t="shared" si="24"/>
        <v>6.099609447420673E-2</v>
      </c>
      <c r="Z26" s="33">
        <f t="shared" si="25"/>
        <v>7.1731736663924073E-2</v>
      </c>
    </row>
    <row r="27" spans="1:26" ht="18" customHeight="1">
      <c r="A27" s="1" t="s">
        <v>97</v>
      </c>
      <c r="B27" s="31">
        <v>196.66800000000001</v>
      </c>
      <c r="C27" s="31">
        <v>152.70800000000003</v>
      </c>
      <c r="D27" s="31">
        <v>151.09699999999998</v>
      </c>
      <c r="E27" s="31">
        <v>230.33500000000001</v>
      </c>
      <c r="F27" s="31">
        <v>204.44800000000001</v>
      </c>
      <c r="G27" s="31">
        <v>229.74200000000002</v>
      </c>
      <c r="H27" s="31">
        <v>138.001</v>
      </c>
      <c r="I27" s="31">
        <v>199.786</v>
      </c>
      <c r="J27" s="31">
        <v>435.745</v>
      </c>
      <c r="K27" s="31">
        <v>516.89099999999996</v>
      </c>
      <c r="L27" s="31">
        <v>538.49800000000005</v>
      </c>
      <c r="M27" s="33"/>
      <c r="N27" s="32">
        <f t="shared" si="14"/>
        <v>4.1801849906460138E-2</v>
      </c>
      <c r="P27" s="33">
        <f t="shared" si="15"/>
        <v>1.604382250670899E-2</v>
      </c>
      <c r="Q27" s="33">
        <f t="shared" si="16"/>
        <v>1.379099456399575E-2</v>
      </c>
      <c r="R27" s="33">
        <f t="shared" si="17"/>
        <v>1.9056840456899028E-2</v>
      </c>
      <c r="S27" s="33">
        <f t="shared" si="18"/>
        <v>2.7629336145027762E-2</v>
      </c>
      <c r="T27" s="33">
        <f t="shared" si="19"/>
        <v>1.6356466779807E-2</v>
      </c>
      <c r="U27" s="33">
        <f t="shared" si="20"/>
        <v>2.3381765211220259E-2</v>
      </c>
      <c r="V27" s="33">
        <f t="shared" si="21"/>
        <v>1.4036792607993773E-2</v>
      </c>
      <c r="W27" s="33">
        <f t="shared" si="22"/>
        <v>1.9576669442018965E-2</v>
      </c>
      <c r="X27" s="33">
        <f t="shared" si="23"/>
        <v>3.6362114572809315E-2</v>
      </c>
      <c r="Y27" s="33">
        <f t="shared" si="24"/>
        <v>5.2509588576298963E-2</v>
      </c>
      <c r="Z27" s="33">
        <f t="shared" si="25"/>
        <v>4.6944793589470658E-2</v>
      </c>
    </row>
    <row r="28" spans="1:26" ht="18" customHeight="1">
      <c r="A28" s="1" t="s">
        <v>57</v>
      </c>
      <c r="B28" s="31">
        <v>71.170999999999992</v>
      </c>
      <c r="C28" s="31">
        <v>121.92100000000001</v>
      </c>
      <c r="D28" s="31">
        <v>152.12099999999998</v>
      </c>
      <c r="E28" s="31">
        <v>183.92400000000001</v>
      </c>
      <c r="F28" s="31">
        <v>191.726</v>
      </c>
      <c r="G28" s="31">
        <v>213.94900000000001</v>
      </c>
      <c r="H28" s="31">
        <v>207.23500000000001</v>
      </c>
      <c r="I28" s="31">
        <v>261.09100000000001</v>
      </c>
      <c r="J28" s="31">
        <v>350.59199999999998</v>
      </c>
      <c r="K28" s="31">
        <v>333.58799999999997</v>
      </c>
      <c r="L28" s="31">
        <v>374.13899999999995</v>
      </c>
      <c r="M28" s="33"/>
      <c r="N28" s="32">
        <f t="shared" si="14"/>
        <v>0.12156012806216049</v>
      </c>
      <c r="P28" s="33">
        <f t="shared" si="15"/>
        <v>5.8060024590934232E-3</v>
      </c>
      <c r="Q28" s="33">
        <f t="shared" si="16"/>
        <v>1.101063368151587E-2</v>
      </c>
      <c r="R28" s="33">
        <f t="shared" si="17"/>
        <v>1.9185990636107514E-2</v>
      </c>
      <c r="S28" s="33">
        <f t="shared" si="18"/>
        <v>2.2062205140938571E-2</v>
      </c>
      <c r="T28" s="33">
        <f t="shared" si="19"/>
        <v>1.5338667777749242E-2</v>
      </c>
      <c r="U28" s="33">
        <f t="shared" si="20"/>
        <v>2.1774448229646137E-2</v>
      </c>
      <c r="V28" s="33">
        <f t="shared" si="21"/>
        <v>2.1078939399841956E-2</v>
      </c>
      <c r="W28" s="33">
        <f t="shared" si="22"/>
        <v>2.5583835710641253E-2</v>
      </c>
      <c r="X28" s="33">
        <f t="shared" si="23"/>
        <v>2.9256254167713599E-2</v>
      </c>
      <c r="Y28" s="33">
        <f t="shared" si="24"/>
        <v>3.3888321975020688E-2</v>
      </c>
      <c r="Z28" s="33">
        <f t="shared" si="25"/>
        <v>3.2616422212841938E-2</v>
      </c>
    </row>
    <row r="29" spans="1:26" ht="18" customHeight="1">
      <c r="A29" s="1" t="s">
        <v>78</v>
      </c>
      <c r="B29" s="31"/>
      <c r="C29" s="31"/>
      <c r="D29" s="31"/>
      <c r="E29" s="31"/>
      <c r="F29" s="31"/>
      <c r="G29" s="31"/>
      <c r="H29" s="31"/>
      <c r="I29" s="31">
        <v>254.12300000000002</v>
      </c>
      <c r="J29" s="31">
        <v>330.82399999999996</v>
      </c>
      <c r="K29" s="31">
        <v>351.91899999999998</v>
      </c>
      <c r="L29" s="31">
        <v>349.96</v>
      </c>
      <c r="M29" s="33"/>
      <c r="N29" s="32">
        <f t="shared" si="14"/>
        <v>-5.5666218646904632E-3</v>
      </c>
      <c r="P29" s="33">
        <f t="shared" si="15"/>
        <v>0</v>
      </c>
      <c r="Q29" s="33">
        <f t="shared" si="16"/>
        <v>0</v>
      </c>
      <c r="R29" s="33">
        <f t="shared" si="17"/>
        <v>0</v>
      </c>
      <c r="S29" s="33">
        <f t="shared" si="18"/>
        <v>0</v>
      </c>
      <c r="T29" s="33">
        <f t="shared" si="19"/>
        <v>0</v>
      </c>
      <c r="U29" s="33">
        <f t="shared" si="20"/>
        <v>0</v>
      </c>
      <c r="V29" s="33">
        <f t="shared" si="21"/>
        <v>0</v>
      </c>
      <c r="W29" s="33">
        <f t="shared" si="22"/>
        <v>2.4901053970819705E-2</v>
      </c>
      <c r="X29" s="33">
        <f t="shared" si="23"/>
        <v>2.7606651118050846E-2</v>
      </c>
      <c r="Y29" s="33">
        <f t="shared" si="24"/>
        <v>3.5750519746295749E-2</v>
      </c>
      <c r="Z29" s="33">
        <f t="shared" si="25"/>
        <v>3.0508562640104792E-2</v>
      </c>
    </row>
    <row r="30" spans="1:26" ht="18" customHeight="1">
      <c r="A30" s="1" t="s">
        <v>21</v>
      </c>
      <c r="B30" s="31">
        <v>181.34199999999998</v>
      </c>
      <c r="C30" s="31">
        <v>263.63599999999997</v>
      </c>
      <c r="D30" s="31">
        <v>247.48699999999999</v>
      </c>
      <c r="E30" s="31">
        <v>227.922</v>
      </c>
      <c r="F30" s="31">
        <v>306.61099999999993</v>
      </c>
      <c r="G30" s="31">
        <v>292.85199999999998</v>
      </c>
      <c r="H30" s="31">
        <v>284.19499999999999</v>
      </c>
      <c r="I30" s="31">
        <v>394.21699999999998</v>
      </c>
      <c r="J30" s="31">
        <v>355.84899999999999</v>
      </c>
      <c r="K30" s="31">
        <v>373.41999999999996</v>
      </c>
      <c r="L30" s="31">
        <v>335.52</v>
      </c>
      <c r="M30" s="33"/>
      <c r="N30" s="32">
        <f t="shared" si="14"/>
        <v>-0.10149429596700761</v>
      </c>
      <c r="P30" s="33">
        <f t="shared" si="15"/>
        <v>1.4793554930195159E-2</v>
      </c>
      <c r="Q30" s="33">
        <f t="shared" si="16"/>
        <v>2.3808855088623924E-2</v>
      </c>
      <c r="R30" s="33">
        <f t="shared" si="17"/>
        <v>3.1213857814229074E-2</v>
      </c>
      <c r="S30" s="33">
        <f t="shared" si="18"/>
        <v>2.7339889955269574E-2</v>
      </c>
      <c r="T30" s="33">
        <f t="shared" si="19"/>
        <v>2.452981998270173E-2</v>
      </c>
      <c r="U30" s="33">
        <f t="shared" si="20"/>
        <v>2.980472314873325E-2</v>
      </c>
      <c r="V30" s="33">
        <f t="shared" si="21"/>
        <v>2.8906937451386512E-2</v>
      </c>
      <c r="W30" s="33">
        <f t="shared" si="22"/>
        <v>3.8628612102071164E-2</v>
      </c>
      <c r="X30" s="33">
        <f t="shared" si="23"/>
        <v>2.9694941097705357E-2</v>
      </c>
      <c r="Y30" s="33">
        <f t="shared" si="24"/>
        <v>3.7934749427174314E-2</v>
      </c>
      <c r="Z30" s="33">
        <f t="shared" si="25"/>
        <v>2.9249722645467938E-2</v>
      </c>
    </row>
    <row r="31" spans="1:26" ht="18" customHeight="1">
      <c r="A31" s="1" t="s">
        <v>22</v>
      </c>
      <c r="B31" s="31">
        <f t="shared" ref="B31:J31" si="26">B32-SUM(B21:B30)</f>
        <v>4250.219000000001</v>
      </c>
      <c r="C31" s="31">
        <f t="shared" si="26"/>
        <v>6595.9260000000068</v>
      </c>
      <c r="D31" s="31">
        <f t="shared" si="26"/>
        <v>3672.3439999999991</v>
      </c>
      <c r="E31" s="31">
        <f t="shared" si="26"/>
        <v>3874.538000000005</v>
      </c>
      <c r="F31" s="31">
        <f t="shared" si="26"/>
        <v>6241.6230000000014</v>
      </c>
      <c r="G31" s="31">
        <f t="shared" si="26"/>
        <v>5596.6689999999999</v>
      </c>
      <c r="H31" s="31">
        <f t="shared" si="26"/>
        <v>5918.9889999999996</v>
      </c>
      <c r="I31" s="31">
        <f t="shared" si="26"/>
        <v>4561.2430000000004</v>
      </c>
      <c r="J31" s="31">
        <f t="shared" si="26"/>
        <v>4473.6789999999992</v>
      </c>
      <c r="K31" s="31">
        <f t="shared" ref="K31:L31" si="27">K32-SUM(K21:K30)</f>
        <v>3538.4759999999997</v>
      </c>
      <c r="L31" s="31">
        <f t="shared" si="27"/>
        <v>3080.014000000001</v>
      </c>
      <c r="M31" s="33"/>
      <c r="N31" s="32">
        <f t="shared" si="14"/>
        <v>-0.12956481830030744</v>
      </c>
      <c r="P31" s="33">
        <f t="shared" si="15"/>
        <v>0.34672523873046041</v>
      </c>
      <c r="Q31" s="33">
        <f t="shared" si="16"/>
        <v>0.59567527313905166</v>
      </c>
      <c r="R31" s="33">
        <f t="shared" si="17"/>
        <v>0.46316785714375797</v>
      </c>
      <c r="S31" s="33">
        <f t="shared" si="18"/>
        <v>0.4647618156540852</v>
      </c>
      <c r="T31" s="33">
        <f t="shared" si="19"/>
        <v>0.49934897505272413</v>
      </c>
      <c r="U31" s="33">
        <f t="shared" si="20"/>
        <v>0.56959546153038998</v>
      </c>
      <c r="V31" s="33">
        <f t="shared" si="21"/>
        <v>0.60205086225459559</v>
      </c>
      <c r="W31" s="33">
        <f t="shared" si="22"/>
        <v>0.44694796660287966</v>
      </c>
      <c r="X31" s="33">
        <f t="shared" si="23"/>
        <v>0.3733202408747569</v>
      </c>
      <c r="Y31" s="33">
        <f t="shared" si="24"/>
        <v>0.35946441115652633</v>
      </c>
      <c r="Z31" s="33">
        <f t="shared" si="25"/>
        <v>0.26850725811921294</v>
      </c>
    </row>
    <row r="32" spans="1:26" ht="18" customHeight="1">
      <c r="A32" s="56" t="s">
        <v>23</v>
      </c>
      <c r="B32" s="48">
        <v>12258.176000000001</v>
      </c>
      <c r="C32" s="48">
        <v>11073.023000000008</v>
      </c>
      <c r="D32" s="48">
        <v>7928.753999999999</v>
      </c>
      <c r="E32" s="48">
        <v>8336.6100000000042</v>
      </c>
      <c r="F32" s="48">
        <v>12499.521000000001</v>
      </c>
      <c r="G32" s="48">
        <v>9825.6910000000007</v>
      </c>
      <c r="H32" s="48">
        <v>9831.3770000000004</v>
      </c>
      <c r="I32" s="48">
        <v>10205.311</v>
      </c>
      <c r="J32" s="48">
        <v>11983.488999999998</v>
      </c>
      <c r="K32" s="48">
        <v>9843.744999999999</v>
      </c>
      <c r="L32" s="48">
        <v>11470.878000000001</v>
      </c>
      <c r="M32" s="33"/>
      <c r="N32" s="37">
        <f t="shared" si="14"/>
        <v>0.16529613475359245</v>
      </c>
      <c r="P32" s="49">
        <f t="shared" si="15"/>
        <v>1</v>
      </c>
      <c r="Q32" s="49">
        <f t="shared" si="16"/>
        <v>1</v>
      </c>
      <c r="R32" s="49">
        <f t="shared" si="17"/>
        <v>1</v>
      </c>
      <c r="S32" s="49">
        <f t="shared" si="18"/>
        <v>1</v>
      </c>
      <c r="T32" s="49">
        <f t="shared" si="19"/>
        <v>1</v>
      </c>
      <c r="U32" s="49">
        <f t="shared" si="20"/>
        <v>1</v>
      </c>
      <c r="V32" s="49">
        <f t="shared" si="21"/>
        <v>1</v>
      </c>
      <c r="W32" s="49">
        <f t="shared" si="22"/>
        <v>1</v>
      </c>
      <c r="X32" s="49">
        <f t="shared" si="22"/>
        <v>1.1742404518588407</v>
      </c>
      <c r="Y32" s="49">
        <f t="shared" si="24"/>
        <v>1</v>
      </c>
      <c r="Z32" s="49">
        <f t="shared" si="25"/>
        <v>1</v>
      </c>
    </row>
    <row r="33" spans="1:14" ht="22.5" customHeight="1">
      <c r="M33" s="33"/>
    </row>
    <row r="34" spans="1:14" ht="15" customHeight="1">
      <c r="A34" s="185" t="s">
        <v>30</v>
      </c>
      <c r="B34" s="186" t="s">
        <v>27</v>
      </c>
      <c r="C34" s="186"/>
      <c r="D34" s="186"/>
      <c r="E34" s="186"/>
      <c r="F34" s="186"/>
      <c r="G34" s="186"/>
      <c r="H34" s="186"/>
      <c r="I34" s="186"/>
      <c r="J34" s="186"/>
      <c r="K34" s="186"/>
      <c r="L34" s="186"/>
      <c r="M34" s="33"/>
      <c r="N34" s="137" t="s">
        <v>92</v>
      </c>
    </row>
    <row r="35" spans="1:14" ht="15" customHeight="1">
      <c r="A35" s="185"/>
      <c r="B35" s="54">
        <v>2014</v>
      </c>
      <c r="C35" s="54">
        <v>2015</v>
      </c>
      <c r="D35" s="54">
        <v>2016</v>
      </c>
      <c r="E35" s="54">
        <v>2017</v>
      </c>
      <c r="F35" s="54">
        <v>2018</v>
      </c>
      <c r="G35" s="54">
        <v>2019</v>
      </c>
      <c r="H35" s="54">
        <v>2020</v>
      </c>
      <c r="I35" s="54">
        <v>2021</v>
      </c>
      <c r="J35" s="54">
        <v>2022</v>
      </c>
      <c r="K35" s="54">
        <v>2023</v>
      </c>
      <c r="L35" s="54">
        <v>2024</v>
      </c>
      <c r="M35" s="33"/>
      <c r="N35" s="35" t="s">
        <v>24</v>
      </c>
    </row>
    <row r="36" spans="1:14" ht="18" customHeight="1">
      <c r="A36" s="50" t="s">
        <v>16</v>
      </c>
      <c r="B36" s="50">
        <f>(B21/B5)*10</f>
        <v>11.855363736533235</v>
      </c>
      <c r="C36" s="50">
        <f t="shared" ref="C36:L36" si="28">(C21/C5)*10</f>
        <v>10.423771406994121</v>
      </c>
      <c r="D36" s="50">
        <f t="shared" si="28"/>
        <v>12.225812832453954</v>
      </c>
      <c r="E36" s="50">
        <f t="shared" si="28"/>
        <v>9.5914168683671548</v>
      </c>
      <c r="F36" s="50">
        <f t="shared" si="28"/>
        <v>5.6639361255077745</v>
      </c>
      <c r="G36" s="50">
        <f t="shared" si="28"/>
        <v>8.1295929139737861</v>
      </c>
      <c r="H36" s="50">
        <f t="shared" si="28"/>
        <v>5.4585037286504683</v>
      </c>
      <c r="I36" s="50">
        <f t="shared" si="28"/>
        <v>5.2104556773713648</v>
      </c>
      <c r="J36" s="50">
        <f t="shared" si="28"/>
        <v>5.2117421975475278</v>
      </c>
      <c r="K36" s="50">
        <f t="shared" si="28"/>
        <v>6.8562244847499159</v>
      </c>
      <c r="L36" s="50">
        <f t="shared" si="28"/>
        <v>12.263206816421381</v>
      </c>
      <c r="M36" s="33"/>
      <c r="N36" s="32">
        <f>(L36-K36)/K36</f>
        <v>0.78862387655159849</v>
      </c>
    </row>
    <row r="37" spans="1:14" ht="18" customHeight="1">
      <c r="A37" s="50" t="s">
        <v>18</v>
      </c>
      <c r="B37" s="50">
        <f t="shared" ref="B37:L37" si="29">(B22/B6)*10</f>
        <v>4.1882716813064462</v>
      </c>
      <c r="C37" s="50">
        <f t="shared" si="29"/>
        <v>3.8512215168348267</v>
      </c>
      <c r="D37" s="50">
        <f t="shared" si="29"/>
        <v>3.5021266131749829</v>
      </c>
      <c r="E37" s="50">
        <f t="shared" si="29"/>
        <v>4.0888923390087806</v>
      </c>
      <c r="F37" s="50">
        <f t="shared" si="29"/>
        <v>4.5240187777325245</v>
      </c>
      <c r="G37" s="50">
        <f t="shared" si="29"/>
        <v>5.10814587028365</v>
      </c>
      <c r="H37" s="50">
        <f t="shared" si="29"/>
        <v>5.3260909077139793</v>
      </c>
      <c r="I37" s="50">
        <f t="shared" si="29"/>
        <v>5.5251575151740688</v>
      </c>
      <c r="J37" s="50">
        <f t="shared" si="29"/>
        <v>5.7017290830793366</v>
      </c>
      <c r="K37" s="50">
        <f t="shared" si="29"/>
        <v>5.7406299659174218</v>
      </c>
      <c r="L37" s="50">
        <f t="shared" si="29"/>
        <v>6.744747237807629</v>
      </c>
      <c r="M37" s="33"/>
      <c r="N37" s="32">
        <f t="shared" ref="N37:N47" si="30">(L37-K37)/K37</f>
        <v>0.17491412577569562</v>
      </c>
    </row>
    <row r="38" spans="1:14" ht="18" customHeight="1">
      <c r="A38" s="50" t="s">
        <v>95</v>
      </c>
      <c r="B38" s="50">
        <f t="shared" ref="B38:L38" si="31">(B23/B7)*10</f>
        <v>31.696875000000002</v>
      </c>
      <c r="C38" s="50">
        <f t="shared" si="31"/>
        <v>3.162130862767806</v>
      </c>
      <c r="D38" s="50">
        <f t="shared" si="31"/>
        <v>3.5006345177664979</v>
      </c>
      <c r="E38" s="50">
        <f t="shared" si="31"/>
        <v>3.5607400353693377</v>
      </c>
      <c r="F38" s="50">
        <f t="shared" si="31"/>
        <v>2.528888888888889</v>
      </c>
      <c r="G38" s="50">
        <f t="shared" si="31"/>
        <v>4.2393541518807663</v>
      </c>
      <c r="H38" s="50">
        <f t="shared" si="31"/>
        <v>2.893972841537622</v>
      </c>
      <c r="I38" s="50">
        <f t="shared" si="31"/>
        <v>2.9193831055029795</v>
      </c>
      <c r="J38" s="50">
        <f t="shared" si="31"/>
        <v>3.933874309392265</v>
      </c>
      <c r="K38" s="50">
        <f t="shared" si="31"/>
        <v>3.8738237305723922</v>
      </c>
      <c r="L38" s="50">
        <f t="shared" si="31"/>
        <v>6.6276804417053121</v>
      </c>
      <c r="M38" s="33"/>
      <c r="N38" s="32">
        <f t="shared" si="30"/>
        <v>0.71088849226653195</v>
      </c>
    </row>
    <row r="39" spans="1:14" ht="18" customHeight="1">
      <c r="A39" s="50" t="s">
        <v>94</v>
      </c>
      <c r="B39" s="50">
        <f t="shared" ref="B39:L39" si="32">(B24/B8)*10</f>
        <v>4.2450038930703347</v>
      </c>
      <c r="C39" s="50" t="e">
        <f t="shared" si="32"/>
        <v>#DIV/0!</v>
      </c>
      <c r="D39" s="50">
        <f t="shared" si="32"/>
        <v>3.2666666666666666</v>
      </c>
      <c r="E39" s="50">
        <f t="shared" si="32"/>
        <v>3.1805555555555558</v>
      </c>
      <c r="F39" s="50">
        <f t="shared" si="32"/>
        <v>3.4855959454273582</v>
      </c>
      <c r="G39" s="50">
        <f t="shared" si="32"/>
        <v>3.8192331659396652</v>
      </c>
      <c r="H39" s="50">
        <f t="shared" si="32"/>
        <v>4.2902910929057008</v>
      </c>
      <c r="I39" s="50">
        <f t="shared" si="32"/>
        <v>2.5647256298434411</v>
      </c>
      <c r="J39" s="50">
        <f t="shared" si="32"/>
        <v>6.737068699145123</v>
      </c>
      <c r="K39" s="50">
        <f t="shared" si="32"/>
        <v>6.6116955445544567</v>
      </c>
      <c r="L39" s="50">
        <f t="shared" si="32"/>
        <v>4.5870858935698635</v>
      </c>
      <c r="M39" s="33"/>
      <c r="N39" s="32">
        <f t="shared" si="30"/>
        <v>-0.30621640656943255</v>
      </c>
    </row>
    <row r="40" spans="1:14" ht="18" customHeight="1">
      <c r="A40" s="50" t="s">
        <v>17</v>
      </c>
      <c r="B40" s="50">
        <f t="shared" ref="B40:L40" si="33">(B25/B9)*10</f>
        <v>3.9380638314001972</v>
      </c>
      <c r="C40" s="50">
        <f t="shared" si="33"/>
        <v>4.932924636539548</v>
      </c>
      <c r="D40" s="50">
        <f t="shared" si="33"/>
        <v>3.6730074046819667</v>
      </c>
      <c r="E40" s="50">
        <f t="shared" si="33"/>
        <v>4.8549481081964529</v>
      </c>
      <c r="F40" s="50">
        <f t="shared" si="33"/>
        <v>6.6283918909840693</v>
      </c>
      <c r="G40" s="50">
        <f t="shared" si="33"/>
        <v>9.1024821099979558</v>
      </c>
      <c r="H40" s="50">
        <f t="shared" si="33"/>
        <v>9.9970872851571908</v>
      </c>
      <c r="I40" s="50">
        <f t="shared" si="33"/>
        <v>10.656696997747</v>
      </c>
      <c r="J40" s="50">
        <f t="shared" si="33"/>
        <v>10.547374742747493</v>
      </c>
      <c r="K40" s="50">
        <f t="shared" si="33"/>
        <v>12.881920323532768</v>
      </c>
      <c r="L40" s="50">
        <f t="shared" si="33"/>
        <v>10.451077878820438</v>
      </c>
      <c r="M40" s="33"/>
      <c r="N40" s="32">
        <f t="shared" si="30"/>
        <v>-0.18870186926025712</v>
      </c>
    </row>
    <row r="41" spans="1:14" ht="18" customHeight="1">
      <c r="A41" s="50" t="s">
        <v>51</v>
      </c>
      <c r="B41" s="50">
        <f t="shared" ref="B41:L41" si="34">(B26/B10)*10</f>
        <v>7.2128850459353044</v>
      </c>
      <c r="C41" s="50">
        <f t="shared" si="34"/>
        <v>5.1880999242997738</v>
      </c>
      <c r="D41" s="50">
        <f t="shared" si="34"/>
        <v>6.235973282442747</v>
      </c>
      <c r="E41" s="50">
        <f t="shared" si="34"/>
        <v>3.0366741321388586</v>
      </c>
      <c r="F41" s="50">
        <f t="shared" si="34"/>
        <v>18.827526404328751</v>
      </c>
      <c r="G41" s="50">
        <f t="shared" si="34"/>
        <v>8.5665529742368669</v>
      </c>
      <c r="H41" s="50">
        <f t="shared" si="34"/>
        <v>6.2395833333333348</v>
      </c>
      <c r="I41" s="50">
        <f t="shared" si="34"/>
        <v>15.510691977682443</v>
      </c>
      <c r="J41" s="50">
        <f t="shared" si="34"/>
        <v>16.832278391590606</v>
      </c>
      <c r="K41" s="50">
        <f t="shared" si="34"/>
        <v>6.7486034775376247</v>
      </c>
      <c r="L41" s="50">
        <f t="shared" si="34"/>
        <v>4.4067373607540699</v>
      </c>
      <c r="M41" s="33"/>
      <c r="N41" s="32">
        <f t="shared" si="30"/>
        <v>-0.34701492309902843</v>
      </c>
    </row>
    <row r="42" spans="1:14" ht="18" customHeight="1">
      <c r="A42" s="50" t="s">
        <v>97</v>
      </c>
      <c r="B42" s="50">
        <f t="shared" ref="B42:L42" si="35">(B27/B11)*10</f>
        <v>36.09911894273128</v>
      </c>
      <c r="C42" s="50">
        <f t="shared" si="35"/>
        <v>56.747677443329621</v>
      </c>
      <c r="D42" s="50">
        <f t="shared" si="35"/>
        <v>46.362994783675965</v>
      </c>
      <c r="E42" s="50">
        <f t="shared" si="35"/>
        <v>39.474721508140533</v>
      </c>
      <c r="F42" s="50">
        <f t="shared" si="35"/>
        <v>46.784439359267729</v>
      </c>
      <c r="G42" s="50">
        <f t="shared" si="35"/>
        <v>42.340950976778473</v>
      </c>
      <c r="H42" s="50">
        <f t="shared" si="35"/>
        <v>45.559920765929355</v>
      </c>
      <c r="I42" s="50">
        <f t="shared" si="35"/>
        <v>44.475957257346394</v>
      </c>
      <c r="J42" s="50">
        <f t="shared" si="35"/>
        <v>41.302843601895738</v>
      </c>
      <c r="K42" s="50">
        <f t="shared" si="35"/>
        <v>45.742566371681413</v>
      </c>
      <c r="L42" s="50">
        <f t="shared" si="35"/>
        <v>50.106820508048756</v>
      </c>
      <c r="M42" s="33"/>
      <c r="N42" s="32">
        <f t="shared" si="30"/>
        <v>9.5409035446449991E-2</v>
      </c>
    </row>
    <row r="43" spans="1:14" ht="18" customHeight="1">
      <c r="A43" s="50" t="s">
        <v>57</v>
      </c>
      <c r="B43" s="50">
        <f t="shared" ref="B43:L43" si="36">(B28/B12)*10</f>
        <v>4.7409405808686378</v>
      </c>
      <c r="C43" s="50">
        <f t="shared" si="36"/>
        <v>5.4327154442563055</v>
      </c>
      <c r="D43" s="50">
        <f t="shared" si="36"/>
        <v>5.0560374912753012</v>
      </c>
      <c r="E43" s="50">
        <f t="shared" si="36"/>
        <v>5.1621993320048265</v>
      </c>
      <c r="F43" s="50">
        <f t="shared" si="36"/>
        <v>4.8015527172551957</v>
      </c>
      <c r="G43" s="50">
        <f t="shared" si="36"/>
        <v>4.4713369140420909</v>
      </c>
      <c r="H43" s="50">
        <f t="shared" si="36"/>
        <v>3.9818426361802284</v>
      </c>
      <c r="I43" s="50">
        <f t="shared" si="36"/>
        <v>4.4165877258271866</v>
      </c>
      <c r="J43" s="50">
        <f t="shared" si="36"/>
        <v>4.5570488990563343</v>
      </c>
      <c r="K43" s="50">
        <f t="shared" si="36"/>
        <v>4.8051510306382603</v>
      </c>
      <c r="L43" s="50">
        <f t="shared" si="36"/>
        <v>4.3384470882905442</v>
      </c>
      <c r="M43" s="33"/>
      <c r="N43" s="32">
        <f t="shared" si="30"/>
        <v>-9.7125759288719929E-2</v>
      </c>
    </row>
    <row r="44" spans="1:14" ht="18" customHeight="1">
      <c r="A44" s="50" t="s">
        <v>78</v>
      </c>
      <c r="B44" s="50"/>
      <c r="C44" s="50"/>
      <c r="D44" s="50"/>
      <c r="E44" s="50"/>
      <c r="F44" s="50"/>
      <c r="G44" s="50"/>
      <c r="H44" s="50"/>
      <c r="I44" s="50">
        <f t="shared" ref="I44:L44" si="37">(I29/I13)*10</f>
        <v>4.6930321889600917</v>
      </c>
      <c r="J44" s="50">
        <f t="shared" si="37"/>
        <v>6.9175309468049502</v>
      </c>
      <c r="K44" s="50">
        <f t="shared" si="37"/>
        <v>4.6150890445091406</v>
      </c>
      <c r="L44" s="50">
        <f t="shared" si="37"/>
        <v>5.220556425747743</v>
      </c>
      <c r="M44" s="33"/>
      <c r="N44" s="32">
        <f t="shared" si="30"/>
        <v>0.13119300091489344</v>
      </c>
    </row>
    <row r="45" spans="1:14" ht="18" customHeight="1">
      <c r="A45" s="50" t="s">
        <v>21</v>
      </c>
      <c r="B45" s="50">
        <f t="shared" ref="B45:L45" si="38">(B30/B14)*10</f>
        <v>5.0281990849854417</v>
      </c>
      <c r="C45" s="50">
        <f t="shared" si="38"/>
        <v>4.0177390350208775</v>
      </c>
      <c r="D45" s="50">
        <f t="shared" si="38"/>
        <v>5.4341391651845505</v>
      </c>
      <c r="E45" s="50">
        <f t="shared" si="38"/>
        <v>4.7943205721497693</v>
      </c>
      <c r="F45" s="50">
        <f t="shared" si="38"/>
        <v>4.2188175076021288</v>
      </c>
      <c r="G45" s="50">
        <f t="shared" si="38"/>
        <v>7.4749093879217918</v>
      </c>
      <c r="H45" s="50">
        <f t="shared" si="38"/>
        <v>5.6708570288336819</v>
      </c>
      <c r="I45" s="50">
        <f t="shared" si="38"/>
        <v>6.0206023397171577</v>
      </c>
      <c r="J45" s="50">
        <f t="shared" si="38"/>
        <v>5.5937907726165212</v>
      </c>
      <c r="K45" s="50">
        <f t="shared" si="38"/>
        <v>6.7392167478794445</v>
      </c>
      <c r="L45" s="50">
        <f t="shared" si="38"/>
        <v>6.802643850614329</v>
      </c>
      <c r="M45" s="33"/>
      <c r="N45" s="32">
        <f t="shared" si="30"/>
        <v>9.4116430896576241E-3</v>
      </c>
    </row>
    <row r="46" spans="1:14" ht="18" customHeight="1">
      <c r="A46" s="1" t="s">
        <v>22</v>
      </c>
      <c r="B46" s="50">
        <f t="shared" ref="B46:L46" si="39">(B31/B15)*10</f>
        <v>5.5717705387821139</v>
      </c>
      <c r="C46" s="50">
        <f t="shared" si="39"/>
        <v>8.6924376525410789</v>
      </c>
      <c r="D46" s="50">
        <f t="shared" si="39"/>
        <v>3.0315926423072286</v>
      </c>
      <c r="E46" s="50">
        <f t="shared" si="39"/>
        <v>5.4206931479864799</v>
      </c>
      <c r="F46" s="50">
        <f t="shared" si="39"/>
        <v>5.1251837278315406</v>
      </c>
      <c r="G46" s="50">
        <f t="shared" si="39"/>
        <v>4.8124967216850347</v>
      </c>
      <c r="H46" s="50">
        <f t="shared" si="39"/>
        <v>4.2381995745323735</v>
      </c>
      <c r="I46" s="50">
        <f t="shared" si="39"/>
        <v>4.3871351542677299</v>
      </c>
      <c r="J46" s="50">
        <f t="shared" si="39"/>
        <v>4.4883964519659934</v>
      </c>
      <c r="K46" s="50">
        <f t="shared" si="39"/>
        <v>4.3534720974810339</v>
      </c>
      <c r="L46" s="50">
        <f t="shared" si="39"/>
        <v>3.9827423901518095</v>
      </c>
      <c r="N46" s="32">
        <f t="shared" si="30"/>
        <v>-8.5157248979207331E-2</v>
      </c>
    </row>
    <row r="47" spans="1:14">
      <c r="A47" s="56" t="s">
        <v>23</v>
      </c>
      <c r="B47" s="57">
        <f t="shared" ref="B47:L47" si="40">(B32/B16)*10</f>
        <v>7.9187388081106169</v>
      </c>
      <c r="C47" s="57">
        <f t="shared" si="40"/>
        <v>8.3855981267432114</v>
      </c>
      <c r="D47" s="57">
        <f t="shared" si="40"/>
        <v>4.5160998915510024</v>
      </c>
      <c r="E47" s="57">
        <f t="shared" si="40"/>
        <v>5.9769428482321763</v>
      </c>
      <c r="F47" s="57">
        <f t="shared" si="40"/>
        <v>5.5899981708825042</v>
      </c>
      <c r="G47" s="57">
        <f t="shared" si="40"/>
        <v>5.589953810032311</v>
      </c>
      <c r="H47" s="57">
        <f t="shared" si="40"/>
        <v>4.6895110378871809</v>
      </c>
      <c r="I47" s="57">
        <f t="shared" si="40"/>
        <v>5.497701055925079</v>
      </c>
      <c r="J47" s="57">
        <f t="shared" si="40"/>
        <v>5.9266227690140703</v>
      </c>
      <c r="K47" s="57">
        <f t="shared" si="40"/>
        <v>5.9378613614606879</v>
      </c>
      <c r="L47" s="57">
        <f t="shared" si="40"/>
        <v>5.7908867405406772</v>
      </c>
      <c r="N47" s="37">
        <f t="shared" si="30"/>
        <v>-2.47521139300995E-2</v>
      </c>
    </row>
    <row r="48" spans="1:14">
      <c r="A48" s="50"/>
      <c r="B48" s="50"/>
      <c r="C48" s="50"/>
      <c r="D48" s="50"/>
      <c r="E48" s="50"/>
      <c r="F48" s="50"/>
      <c r="G48" s="50"/>
      <c r="H48" s="50"/>
      <c r="I48" s="50"/>
      <c r="J48" s="50"/>
    </row>
    <row r="49" spans="1:1">
      <c r="A49" t="s">
        <v>49</v>
      </c>
    </row>
  </sheetData>
  <mergeCells count="8">
    <mergeCell ref="A34:A35"/>
    <mergeCell ref="B34:L34"/>
    <mergeCell ref="A3:A4"/>
    <mergeCell ref="B3:L3"/>
    <mergeCell ref="P3:Z3"/>
    <mergeCell ref="A19:A20"/>
    <mergeCell ref="B19:L19"/>
    <mergeCell ref="P19:Z19"/>
  </mergeCells>
  <pageMargins left="0.7" right="0.7" top="0.75" bottom="0.75" header="0.3" footer="0.3"/>
  <ignoredErrors>
    <ignoredError sqref="B15:L1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" id="{A65CBE3C-61A4-41A0-8FDC-367F0CE8E51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N5:N16 N21:N32 N36:N47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12</vt:i4>
      </vt:variant>
      <vt:variant>
        <vt:lpstr>Intervalos com Nome</vt:lpstr>
      </vt:variant>
      <vt:variant>
        <vt:i4>1</vt:i4>
      </vt:variant>
    </vt:vector>
  </HeadingPairs>
  <TitlesOfParts>
    <vt:vector size="13" baseType="lpstr">
      <vt:lpstr>Indice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dcterms:created xsi:type="dcterms:W3CDTF">2019-02-27T14:40:05Z</dcterms:created>
  <dcterms:modified xsi:type="dcterms:W3CDTF">2025-03-12T16:25:40Z</dcterms:modified>
</cp:coreProperties>
</file>